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18780" windowHeight="7875" activeTab="1"/>
  </bookViews>
  <sheets>
    <sheet name="RIEPILOGO" sheetId="48" r:id="rId1"/>
    <sheet name="EMPOLI" sheetId="47" r:id="rId2"/>
    <sheet name="FIRENZE" sheetId="46" r:id="rId3"/>
    <sheet name="PISTOIA " sheetId="37" r:id="rId4"/>
    <sheet name="PRATO" sheetId="45" r:id="rId5"/>
    <sheet name="ALL SINTETICO 2019 " sheetId="2" r:id="rId6"/>
  </sheets>
  <definedNames>
    <definedName name="____xlnm_Print_Titles" localSheetId="1">EMPOLI!$C:$D</definedName>
    <definedName name="____xlnm_Print_Titles_0" localSheetId="1">EMPOLI!$C:$D</definedName>
    <definedName name="____xlnm_Print_Titles_0_0" localSheetId="1">EMPOLI!$C:$D</definedName>
    <definedName name="____xlnm_Print_Titles_0_0_0" localSheetId="1">EMPOLI!$C:$D</definedName>
    <definedName name="___xlnm_Print_Titles" localSheetId="4">PRATO!$D:$E</definedName>
    <definedName name="___xlnm_Print_Titles_0" localSheetId="4">PRATO!$D:$E</definedName>
    <definedName name="___xlnm_Print_Titles_0_0" localSheetId="4">PRATO!$D:$E</definedName>
    <definedName name="___xlnm_Print_Titles_0_0_0" localSheetId="4">PRATO!$D:$E</definedName>
    <definedName name="__xlnm_Print_Titles" localSheetId="2">FIRENZE!$D:$E</definedName>
    <definedName name="__xlnm_Print_Titles_0" localSheetId="2">FIRENZE!$D:$E</definedName>
    <definedName name="__xlnm_Print_Titles_0_0" localSheetId="2">FIRENZE!$D:$E</definedName>
    <definedName name="__xlnm_Print_Titles_0_0_0" localSheetId="2">FIRENZE!$D:$E</definedName>
    <definedName name="_xlnm.Print_Area" localSheetId="1">EMPOLI!$C$4:$AB$54</definedName>
    <definedName name="OLE_LINK1" localSheetId="4">PRATO!#REF!</definedName>
    <definedName name="PRESIDI" localSheetId="5">#REF!</definedName>
    <definedName name="PRESIDI" localSheetId="1">#REF!</definedName>
    <definedName name="PRESIDI" localSheetId="2">#REF!</definedName>
    <definedName name="PRESIDI" localSheetId="3">#REF!</definedName>
    <definedName name="PRESIDI" localSheetId="4">#REF!</definedName>
    <definedName name="PRESIDI" localSheetId="0">#REF!</definedName>
    <definedName name="PRESIDI">#REF!</definedName>
    <definedName name="_xlnm.Print_Titles" localSheetId="1">EMPOLI!$C:$D</definedName>
    <definedName name="_xlnm.Print_Titles" localSheetId="2">FIRENZE!$D:$E,FIRENZE!$2:$6</definedName>
    <definedName name="_xlnm.Print_Titles" localSheetId="3">'PISTOIA '!$E:$F,'PISTOIA '!$6:$8</definedName>
    <definedName name="_xlnm.Print_Titles" localSheetId="4">PRATO!$D:$E</definedName>
    <definedName name="_xlnm.Print_Titles" localSheetId="0">RIEPILOGO!$C:$C,RIEPILOGO!$3:$4</definedName>
  </definedNames>
  <calcPr calcId="144525"/>
</workbook>
</file>

<file path=xl/calcChain.xml><?xml version="1.0" encoding="utf-8"?>
<calcChain xmlns="http://schemas.openxmlformats.org/spreadsheetml/2006/main">
  <c r="AE56" i="37" l="1"/>
  <c r="AE11" i="37"/>
  <c r="AE12" i="37"/>
  <c r="AE13" i="37"/>
  <c r="AE14" i="37"/>
  <c r="AE15" i="37"/>
  <c r="AE16" i="37"/>
  <c r="AE17" i="37"/>
  <c r="AE18" i="37"/>
  <c r="AE19" i="37"/>
  <c r="AE20" i="37"/>
  <c r="AE21" i="37"/>
  <c r="AE22" i="37"/>
  <c r="AE23" i="37"/>
  <c r="AE24" i="37"/>
  <c r="AE25" i="37"/>
  <c r="AE26" i="37"/>
  <c r="AE27" i="37"/>
  <c r="AE28" i="37"/>
  <c r="AE29" i="37"/>
  <c r="AE30" i="37"/>
  <c r="AE31" i="37"/>
  <c r="AE32" i="37"/>
  <c r="AE33" i="37"/>
  <c r="AE34" i="37"/>
  <c r="AE35" i="37"/>
  <c r="AE36" i="37"/>
  <c r="AE37" i="37"/>
  <c r="AE38" i="37"/>
  <c r="AE39" i="37"/>
  <c r="AE40" i="37"/>
  <c r="AE41" i="37"/>
  <c r="AE42" i="37"/>
  <c r="AE43" i="37"/>
  <c r="AE44" i="37"/>
  <c r="AE45" i="37"/>
  <c r="AE46" i="37"/>
  <c r="AE47" i="37"/>
  <c r="AE48" i="37"/>
  <c r="AE49" i="37"/>
  <c r="AE50" i="37"/>
  <c r="AE51" i="37"/>
  <c r="AE52" i="37"/>
  <c r="AE53" i="37"/>
  <c r="AE54" i="37"/>
  <c r="AE55" i="37"/>
  <c r="AE10" i="37"/>
  <c r="AD12" i="45"/>
  <c r="AD13" i="45"/>
  <c r="AD14" i="45"/>
  <c r="AD15" i="45"/>
  <c r="AD16" i="45"/>
  <c r="AD17" i="45"/>
  <c r="AD18" i="45"/>
  <c r="AD19" i="45"/>
  <c r="AD20" i="45"/>
  <c r="AD21" i="45"/>
  <c r="AD22" i="45"/>
  <c r="AD23" i="45"/>
  <c r="AD24" i="45"/>
  <c r="AD25" i="45"/>
  <c r="AD26" i="45"/>
  <c r="AD27" i="45"/>
  <c r="AD28" i="45"/>
  <c r="AD29" i="45"/>
  <c r="AD30" i="45"/>
  <c r="AD31" i="45"/>
  <c r="AD32" i="45"/>
  <c r="AD33" i="45"/>
  <c r="AD34" i="45"/>
  <c r="AD35" i="45"/>
  <c r="AD36" i="45"/>
  <c r="AD37" i="45"/>
  <c r="AD11" i="45"/>
  <c r="X38" i="45"/>
  <c r="H11" i="45"/>
  <c r="I13" i="45"/>
  <c r="J19" i="45"/>
  <c r="I23" i="45"/>
  <c r="I27" i="45"/>
  <c r="J27" i="45" s="1"/>
  <c r="J36" i="45"/>
  <c r="I37" i="45"/>
  <c r="AF10" i="46"/>
  <c r="AF11" i="46"/>
  <c r="AF13" i="46"/>
  <c r="AF14" i="46"/>
  <c r="AF18" i="46"/>
  <c r="AF19" i="46"/>
  <c r="AF24" i="46"/>
  <c r="AF25" i="46"/>
  <c r="AF29" i="46"/>
  <c r="AF34" i="46"/>
  <c r="AF35" i="46"/>
  <c r="AF36" i="46"/>
  <c r="AF37" i="46"/>
  <c r="AF38" i="46"/>
  <c r="AF39" i="46"/>
  <c r="AF44" i="46"/>
  <c r="AF52" i="46"/>
  <c r="AF55" i="46"/>
  <c r="AF56" i="46"/>
  <c r="AF58" i="46"/>
  <c r="AF59" i="46"/>
  <c r="AF60" i="46"/>
  <c r="AF61" i="46"/>
  <c r="AF62" i="46"/>
  <c r="AF63" i="46"/>
  <c r="AF64" i="46"/>
  <c r="AF8" i="46"/>
  <c r="AD7" i="47"/>
  <c r="AD8" i="47"/>
  <c r="AD12" i="47"/>
  <c r="AD13" i="47"/>
  <c r="AD14" i="47"/>
  <c r="AD15" i="47"/>
  <c r="AD16" i="47"/>
  <c r="AD18" i="47"/>
  <c r="AD19" i="47"/>
  <c r="AD21" i="47"/>
  <c r="AD22" i="47"/>
  <c r="AD23" i="47"/>
  <c r="AD24" i="47"/>
  <c r="AD26" i="47"/>
  <c r="AD28" i="47"/>
  <c r="AD29" i="47"/>
  <c r="AD30" i="47"/>
  <c r="AD31" i="47"/>
  <c r="AD33" i="47"/>
  <c r="AD34" i="47"/>
  <c r="AD35" i="47"/>
  <c r="AD36" i="47"/>
  <c r="AD37" i="47"/>
  <c r="AD38" i="47"/>
  <c r="AD40" i="47"/>
  <c r="AD41" i="47"/>
  <c r="AD42" i="47"/>
  <c r="AD43" i="47"/>
  <c r="AD45" i="47"/>
  <c r="AD46" i="47"/>
  <c r="AD48" i="47"/>
  <c r="AD49" i="47"/>
  <c r="AD50" i="47"/>
  <c r="AD51" i="47"/>
  <c r="AD52" i="47"/>
  <c r="AD6" i="47"/>
  <c r="W14" i="48"/>
  <c r="U14" i="48"/>
  <c r="U29" i="48" s="1"/>
  <c r="E11" i="2" l="1"/>
  <c r="E12" i="2"/>
  <c r="E13" i="2"/>
  <c r="E14" i="2"/>
  <c r="E15" i="2"/>
  <c r="E10" i="2"/>
  <c r="E17" i="2" s="1"/>
  <c r="C17" i="2"/>
  <c r="D17" i="2"/>
  <c r="B17" i="2"/>
  <c r="E6" i="2"/>
  <c r="E7" i="2"/>
  <c r="E5" i="2"/>
  <c r="C8" i="2"/>
  <c r="D8" i="2"/>
  <c r="B8" i="2"/>
  <c r="V29" i="48" l="1"/>
  <c r="AC28" i="48"/>
  <c r="H26" i="48"/>
  <c r="G26" i="48"/>
  <c r="F26" i="48"/>
  <c r="F24" i="48"/>
  <c r="D24" i="48" s="1"/>
  <c r="H21" i="48"/>
  <c r="G21" i="48"/>
  <c r="F21" i="48"/>
  <c r="F18" i="48"/>
  <c r="D18" i="48" s="1"/>
  <c r="AA14" i="48"/>
  <c r="Z14" i="48"/>
  <c r="Y14" i="48"/>
  <c r="X14" i="48"/>
  <c r="T14" i="48"/>
  <c r="S14" i="48"/>
  <c r="R14" i="48"/>
  <c r="Q14" i="48"/>
  <c r="P14" i="48"/>
  <c r="O14" i="48"/>
  <c r="N14" i="48"/>
  <c r="M14" i="48"/>
  <c r="L14" i="48"/>
  <c r="K14" i="48"/>
  <c r="J14" i="48"/>
  <c r="I14" i="48"/>
  <c r="H14" i="48"/>
  <c r="G14" i="48"/>
  <c r="F14" i="48"/>
  <c r="E14" i="48"/>
  <c r="D14" i="48"/>
  <c r="AC13" i="48"/>
  <c r="AC12" i="48"/>
  <c r="AC11" i="48"/>
  <c r="AA9" i="48"/>
  <c r="AA29" i="48" s="1"/>
  <c r="Z9" i="48"/>
  <c r="Z29" i="48" s="1"/>
  <c r="Y9" i="48"/>
  <c r="Y29" i="48" s="1"/>
  <c r="X9" i="48"/>
  <c r="X29" i="48" s="1"/>
  <c r="T9" i="48"/>
  <c r="T29" i="48" s="1"/>
  <c r="S9" i="48"/>
  <c r="S29" i="48" s="1"/>
  <c r="R9" i="48"/>
  <c r="R29" i="48" s="1"/>
  <c r="Q9" i="48"/>
  <c r="Q29" i="48" s="1"/>
  <c r="P9" i="48"/>
  <c r="P29" i="48" s="1"/>
  <c r="O9" i="48"/>
  <c r="O29" i="48" s="1"/>
  <c r="N9" i="48"/>
  <c r="N29" i="48" s="1"/>
  <c r="M9" i="48"/>
  <c r="M29" i="48" s="1"/>
  <c r="L9" i="48"/>
  <c r="L29" i="48" s="1"/>
  <c r="K9" i="48"/>
  <c r="K29" i="48" s="1"/>
  <c r="J9" i="48"/>
  <c r="J29" i="48" s="1"/>
  <c r="I9" i="48"/>
  <c r="I29" i="48" s="1"/>
  <c r="H9" i="48"/>
  <c r="H29" i="48" s="1"/>
  <c r="G9" i="48"/>
  <c r="G29" i="48" s="1"/>
  <c r="F9" i="48"/>
  <c r="F29" i="48" s="1"/>
  <c r="E9" i="48"/>
  <c r="E29" i="48" s="1"/>
  <c r="D9" i="48"/>
  <c r="W54" i="47"/>
  <c r="AA54" i="47"/>
  <c r="AA58" i="47" s="1"/>
  <c r="U54" i="47"/>
  <c r="U58" i="47" s="1"/>
  <c r="T54" i="47"/>
  <c r="T58" i="47" s="1"/>
  <c r="S54" i="47"/>
  <c r="S58" i="47" s="1"/>
  <c r="N54" i="47"/>
  <c r="N58" i="47" s="1"/>
  <c r="M54" i="47"/>
  <c r="M58" i="47" s="1"/>
  <c r="L54" i="47"/>
  <c r="L58" i="47" s="1"/>
  <c r="AB47" i="47"/>
  <c r="AD47" i="47" s="1"/>
  <c r="E44" i="47"/>
  <c r="AD44" i="47" s="1"/>
  <c r="E39" i="47"/>
  <c r="AD39" i="47" s="1"/>
  <c r="AB32" i="47"/>
  <c r="E32" i="47"/>
  <c r="AD32" i="47" s="1"/>
  <c r="E27" i="47"/>
  <c r="AD27" i="47" s="1"/>
  <c r="P54" i="47"/>
  <c r="P58" i="47" s="1"/>
  <c r="E25" i="47"/>
  <c r="AD25" i="47" s="1"/>
  <c r="E20" i="47"/>
  <c r="AD20" i="47" s="1"/>
  <c r="E17" i="47"/>
  <c r="AD17" i="47" s="1"/>
  <c r="AB11" i="47"/>
  <c r="AB54" i="47" s="1"/>
  <c r="AB58" i="47" s="1"/>
  <c r="E11" i="47"/>
  <c r="E10" i="47"/>
  <c r="H54" i="47"/>
  <c r="H58" i="47" s="1"/>
  <c r="K9" i="47"/>
  <c r="E9" i="47"/>
  <c r="AD9" i="47" s="1"/>
  <c r="O54" i="47"/>
  <c r="O58" i="47" s="1"/>
  <c r="X65" i="46"/>
  <c r="Z86" i="46"/>
  <c r="Z87" i="46" s="1"/>
  <c r="AB72" i="46"/>
  <c r="T72" i="46"/>
  <c r="O72" i="46"/>
  <c r="L72" i="46"/>
  <c r="AD65" i="46"/>
  <c r="AA65" i="46"/>
  <c r="V65" i="46"/>
  <c r="V67" i="46" s="1"/>
  <c r="U65" i="46"/>
  <c r="T65" i="46"/>
  <c r="Q65" i="46"/>
  <c r="O65" i="46"/>
  <c r="M65" i="46"/>
  <c r="L65" i="46"/>
  <c r="K65" i="46"/>
  <c r="J65" i="46"/>
  <c r="F57" i="46"/>
  <c r="AF57" i="46" s="1"/>
  <c r="F54" i="46"/>
  <c r="AF54" i="46" s="1"/>
  <c r="F53" i="46"/>
  <c r="AF53" i="46" s="1"/>
  <c r="F51" i="46"/>
  <c r="AF51" i="46" s="1"/>
  <c r="F50" i="46"/>
  <c r="AF50" i="46" s="1"/>
  <c r="F49" i="46"/>
  <c r="AF49" i="46" s="1"/>
  <c r="F48" i="46"/>
  <c r="AF48" i="46" s="1"/>
  <c r="F47" i="46"/>
  <c r="AF47" i="46" s="1"/>
  <c r="F46" i="46"/>
  <c r="AF46" i="46" s="1"/>
  <c r="F45" i="46"/>
  <c r="AF45" i="46" s="1"/>
  <c r="F43" i="46"/>
  <c r="AF43" i="46" s="1"/>
  <c r="F42" i="46"/>
  <c r="AF42" i="46" s="1"/>
  <c r="F41" i="46"/>
  <c r="AF41" i="46" s="1"/>
  <c r="N65" i="46"/>
  <c r="F40" i="46"/>
  <c r="AF40" i="46" s="1"/>
  <c r="F33" i="46"/>
  <c r="AF33" i="46" s="1"/>
  <c r="F32" i="46"/>
  <c r="AF32" i="46" s="1"/>
  <c r="AB65" i="46"/>
  <c r="F31" i="46"/>
  <c r="AF31" i="46" s="1"/>
  <c r="F30" i="46"/>
  <c r="AF30" i="46" s="1"/>
  <c r="F28" i="46"/>
  <c r="AF28" i="46" s="1"/>
  <c r="F27" i="46"/>
  <c r="AF27" i="46" s="1"/>
  <c r="F26" i="46"/>
  <c r="AF26" i="46" s="1"/>
  <c r="F23" i="46"/>
  <c r="AF23" i="46" s="1"/>
  <c r="F22" i="46"/>
  <c r="AF22" i="46" s="1"/>
  <c r="F21" i="46"/>
  <c r="AF21" i="46" s="1"/>
  <c r="I65" i="46"/>
  <c r="F20" i="46"/>
  <c r="AF20" i="46" s="1"/>
  <c r="F17" i="46"/>
  <c r="AF17" i="46" s="1"/>
  <c r="F16" i="46"/>
  <c r="AF16" i="46" s="1"/>
  <c r="F15" i="46"/>
  <c r="AF15" i="46" s="1"/>
  <c r="P65" i="46"/>
  <c r="H65" i="46"/>
  <c r="F12" i="46"/>
  <c r="AF12" i="46" s="1"/>
  <c r="F9" i="46"/>
  <c r="AF9" i="46" s="1"/>
  <c r="AA38" i="45"/>
  <c r="V38" i="45"/>
  <c r="U38" i="45"/>
  <c r="T38" i="45"/>
  <c r="R38" i="45"/>
  <c r="Q38" i="45"/>
  <c r="P38" i="45"/>
  <c r="O38" i="45"/>
  <c r="N38" i="45"/>
  <c r="M38" i="45"/>
  <c r="L38" i="45"/>
  <c r="G38" i="45"/>
  <c r="AF35" i="45"/>
  <c r="AF34" i="45"/>
  <c r="AF33" i="45"/>
  <c r="AF32" i="45"/>
  <c r="AF31" i="45"/>
  <c r="K30" i="45"/>
  <c r="K28" i="45"/>
  <c r="AB38" i="45"/>
  <c r="F25" i="45"/>
  <c r="F16" i="45"/>
  <c r="K15" i="45"/>
  <c r="I38" i="45"/>
  <c r="AF11" i="45"/>
  <c r="H38" i="45"/>
  <c r="Y56" i="37"/>
  <c r="AD11" i="47" l="1"/>
  <c r="AF22" i="45"/>
  <c r="AF24" i="45"/>
  <c r="K38" i="45"/>
  <c r="AF16" i="45"/>
  <c r="J38" i="45"/>
  <c r="AF37" i="45"/>
  <c r="AF26" i="45"/>
  <c r="AF29" i="45"/>
  <c r="R65" i="46"/>
  <c r="W65" i="46"/>
  <c r="F65" i="46"/>
  <c r="E54" i="47"/>
  <c r="E58" i="47" s="1"/>
  <c r="D21" i="48"/>
  <c r="AC6" i="48"/>
  <c r="D26" i="48"/>
  <c r="D29" i="48" s="1"/>
  <c r="AC7" i="48"/>
  <c r="AC8" i="48"/>
  <c r="U9" i="48"/>
  <c r="AC26" i="48"/>
  <c r="AC14" i="48"/>
  <c r="W9" i="48"/>
  <c r="AC21" i="48"/>
  <c r="X54" i="47"/>
  <c r="X58" i="47" s="1"/>
  <c r="J54" i="47"/>
  <c r="J58" i="47" s="1"/>
  <c r="Q54" i="47"/>
  <c r="Q58" i="47" s="1"/>
  <c r="V54" i="47"/>
  <c r="V58" i="47" s="1"/>
  <c r="F54" i="47"/>
  <c r="F58" i="47" s="1"/>
  <c r="Y54" i="47"/>
  <c r="K10" i="47"/>
  <c r="AD10" i="47" s="1"/>
  <c r="G54" i="47"/>
  <c r="G58" i="47" s="1"/>
  <c r="I54" i="47"/>
  <c r="I58" i="47" s="1"/>
  <c r="Z54" i="47"/>
  <c r="Z58" i="47" s="1"/>
  <c r="Z65" i="46"/>
  <c r="AC65" i="46"/>
  <c r="S65" i="46"/>
  <c r="Y65" i="46"/>
  <c r="AF20" i="45"/>
  <c r="AF36" i="45"/>
  <c r="AF12" i="45"/>
  <c r="AF14" i="45"/>
  <c r="AF13" i="45"/>
  <c r="AF17" i="45"/>
  <c r="AF18" i="45"/>
  <c r="AF19" i="45"/>
  <c r="AF21" i="45"/>
  <c r="AF27" i="45"/>
  <c r="AF28" i="45"/>
  <c r="AF30" i="45"/>
  <c r="AF23" i="45"/>
  <c r="AF25" i="45"/>
  <c r="F38" i="45"/>
  <c r="Z38" i="45"/>
  <c r="AD38" i="45"/>
  <c r="AF15" i="45"/>
  <c r="Y38" i="45"/>
  <c r="S38" i="45" l="1"/>
  <c r="AF38" i="45"/>
  <c r="W38" i="45"/>
  <c r="AC5" i="48"/>
  <c r="AC9" i="48" s="1"/>
  <c r="AC24" i="48"/>
  <c r="K54" i="47"/>
  <c r="K58" i="47" s="1"/>
  <c r="Y58" i="47"/>
  <c r="AD54" i="47"/>
  <c r="AD58" i="47" s="1"/>
  <c r="R54" i="47"/>
  <c r="R58" i="47" s="1"/>
  <c r="G65" i="46"/>
  <c r="AF65" i="46"/>
  <c r="AC18" i="48" l="1"/>
  <c r="W29" i="48"/>
  <c r="AC29" i="48" s="1"/>
  <c r="X56" i="37" l="1"/>
  <c r="X61" i="37" s="1"/>
  <c r="AD56" i="37"/>
  <c r="AB56" i="37"/>
  <c r="W56" i="37"/>
  <c r="S56" i="37"/>
  <c r="R56" i="37"/>
  <c r="Q56" i="37"/>
  <c r="P56" i="37"/>
  <c r="N56" i="37"/>
  <c r="M56" i="37"/>
  <c r="L56" i="37"/>
  <c r="K56" i="37"/>
  <c r="J56" i="37"/>
  <c r="I56" i="37"/>
  <c r="O56" i="37"/>
  <c r="G13" i="37"/>
  <c r="G56" i="37" s="1"/>
  <c r="U56" i="37"/>
  <c r="H56" i="37" l="1"/>
  <c r="Z56" i="37"/>
  <c r="Z61" i="37" s="1"/>
  <c r="AA56" i="37"/>
  <c r="V56" i="37"/>
  <c r="T56" i="37" l="1"/>
</calcChain>
</file>

<file path=xl/comments1.xml><?xml version="1.0" encoding="utf-8"?>
<comments xmlns="http://schemas.openxmlformats.org/spreadsheetml/2006/main">
  <authors>
    <author xml:space="preserve"> </author>
  </authors>
  <commentList>
    <comment ref="E11" authorId="0">
      <text>
        <r>
          <rPr>
            <b/>
            <sz val="20"/>
            <color indexed="81"/>
            <rFont val="Tahoma"/>
            <family val="2"/>
          </rPr>
          <t>DA RECUPERARE 400,000 PER ALTRE CDS</t>
        </r>
      </text>
    </comment>
    <comment ref="C32" authorId="0">
      <text>
        <r>
          <rPr>
            <b/>
            <sz val="12"/>
            <color indexed="81"/>
            <rFont val="Tahoma"/>
            <family val="2"/>
          </rPr>
          <t>riguardare il totale</t>
        </r>
      </text>
    </comment>
  </commentList>
</comments>
</file>

<file path=xl/sharedStrings.xml><?xml version="1.0" encoding="utf-8"?>
<sst xmlns="http://schemas.openxmlformats.org/spreadsheetml/2006/main" count="755" uniqueCount="628">
  <si>
    <t>PREVISIONE FLUSSI</t>
  </si>
  <si>
    <t>FINANZIAMENTI AZIENDALI</t>
  </si>
  <si>
    <t>descrizione intervento</t>
  </si>
  <si>
    <t>costo complessivo</t>
  </si>
  <si>
    <t>flussi 2019</t>
  </si>
  <si>
    <t>flussi 2020</t>
  </si>
  <si>
    <t>Accordo di programma 16/04/2009 
(art. 20/2007)</t>
  </si>
  <si>
    <t>Accordo di Programma 08/03/2013
(art. 20/2008)</t>
  </si>
  <si>
    <t>Altri finanziamenti Stato</t>
  </si>
  <si>
    <t>Finanziamenti Regionali
DGR 648/2008</t>
  </si>
  <si>
    <t>Finanziamenti Regionali
DGR 802/2008</t>
  </si>
  <si>
    <t>Finanziamenti Regionali 2011-2013
(LR 65/2010)</t>
  </si>
  <si>
    <t xml:space="preserve">Finanziamenti Regionali 2014-2015
</t>
  </si>
  <si>
    <t>Altri finanziamenti Regionali</t>
  </si>
  <si>
    <t>Autofinanziamento Anni Precedenti</t>
  </si>
  <si>
    <t xml:space="preserve">Mutui da contrarre Gara già richiesta ad Estar </t>
  </si>
  <si>
    <t>Mutui da contrarre</t>
  </si>
  <si>
    <t>Alienazioni / Fondo Anticipazioni</t>
  </si>
  <si>
    <t>Altri 
finanziamenti Aziendali</t>
  </si>
  <si>
    <t>Altri finanziamenti 
(comprensivi di eventuale contributo privato)</t>
  </si>
  <si>
    <t>NOTE</t>
  </si>
  <si>
    <t>EMPOLI</t>
  </si>
  <si>
    <t>PISTOIA</t>
  </si>
  <si>
    <t>PRATO</t>
  </si>
  <si>
    <t>SPESO AL 31/12/2016</t>
  </si>
  <si>
    <t>Tecnologie Informatiche</t>
  </si>
  <si>
    <t xml:space="preserve">Tecnologie Sanitarie </t>
  </si>
  <si>
    <t>Economali</t>
  </si>
  <si>
    <t>TECNOLOGIE SANITARIE</t>
  </si>
  <si>
    <t>Piano investimenti ordinario Tecnologie Sanitarie</t>
  </si>
  <si>
    <t>TECNOLOGIE INFORMATICHE</t>
  </si>
  <si>
    <t>Piano Ordinario Tecnologie e Sistemi Informatici</t>
  </si>
  <si>
    <t>ECONOMALI</t>
  </si>
  <si>
    <t>Acquisizione ausili</t>
  </si>
  <si>
    <t>Acquisizione arredi ed attrezzature non elettromedicali (compresi automezzi e condizionatori)</t>
  </si>
  <si>
    <t>Azienda: Azienda Usl Toscana Centro</t>
  </si>
  <si>
    <t>▪         INVESTIMENTI</t>
  </si>
  <si>
    <t>Totale</t>
  </si>
  <si>
    <t>a.    Fabbricati;</t>
  </si>
  <si>
    <t>b.    Attrezzature sanitarie;</t>
  </si>
  <si>
    <t>c.    Altri beni (mobili, arredi, HW, SW , automezzi etc)</t>
  </si>
  <si>
    <t>a.    Autofinanziamento;</t>
  </si>
  <si>
    <t>b.    Mutui;</t>
  </si>
  <si>
    <t>c.    Contributi Stato;</t>
  </si>
  <si>
    <t>d.    Contributi Regione;</t>
  </si>
  <si>
    <t>e.    Altri contributi;</t>
  </si>
  <si>
    <t>f.     Alienazioni;</t>
  </si>
  <si>
    <t>g.    Fabbisogno non coperto.</t>
  </si>
  <si>
    <t>Descrizione intervento</t>
  </si>
  <si>
    <t>Previsione Flussi</t>
  </si>
  <si>
    <t>Alienazioni - Fondi Anticipazioni</t>
  </si>
  <si>
    <t>Altri finanziamenti Aziendali</t>
  </si>
  <si>
    <t>Flussi 2019</t>
  </si>
  <si>
    <t>Flussi 2020</t>
  </si>
  <si>
    <t>Accordo di Programma 16-04-2009 (art.20/2007)</t>
  </si>
  <si>
    <t>Accordo di Programma 08-03-2013 (art.20/2008)</t>
  </si>
  <si>
    <t>Altri finanziamenti Statali (totale)</t>
  </si>
  <si>
    <t>Finanziamenti Regionali DGR 648/2008</t>
  </si>
  <si>
    <t>Finanziamenti Regionali DGR 802/2009</t>
  </si>
  <si>
    <t>Finanziamenti Regionali 2011-2013 (L.65/2010)</t>
  </si>
  <si>
    <t>Mutui Contratti anni precedenti al 2016</t>
  </si>
  <si>
    <t xml:space="preserve">ALIENAZIONI   </t>
  </si>
  <si>
    <t>EM-1</t>
  </si>
  <si>
    <t>11.PN01.932</t>
  </si>
  <si>
    <t>Nuovo distretto e Casa della Salute a S.Croce</t>
  </si>
  <si>
    <t>EM-2</t>
  </si>
  <si>
    <t>Realizzazione REMS nell'ex carcere mandamentale di Empoli</t>
  </si>
  <si>
    <t>EM-3</t>
  </si>
  <si>
    <t>11.PN01.930</t>
  </si>
  <si>
    <t>PO Fucecchio - Riorganizzazione funzionale - Fase 1</t>
  </si>
  <si>
    <t>EM-4</t>
  </si>
  <si>
    <t>11.TR06.934</t>
  </si>
  <si>
    <t>EM-5</t>
  </si>
  <si>
    <t>Realizzazione Casa della Salute a Vinci</t>
  </si>
  <si>
    <t>EM-6</t>
  </si>
  <si>
    <t>Realizzazione Casa della Salute a Castelfranco di Sotto</t>
  </si>
  <si>
    <t>EM-7</t>
  </si>
  <si>
    <t>Realizzazione Casa della Salute a Montespertoli</t>
  </si>
  <si>
    <t>EM-8</t>
  </si>
  <si>
    <t>Realizzazione Casa della Salute a Montelupo F.no</t>
  </si>
  <si>
    <t>EM-9</t>
  </si>
  <si>
    <t>Realizzazione Casa della Salute a Limite S/A</t>
  </si>
  <si>
    <t>EM-10</t>
  </si>
  <si>
    <t>Realizzazione Casa della Salute a Castelfiorentino</t>
  </si>
  <si>
    <t>EM-11</t>
  </si>
  <si>
    <t>Realizzazione Casa della Salute a Galleno</t>
  </si>
  <si>
    <t>EM-12</t>
  </si>
  <si>
    <t>Realizzazione Casa della Salute a Gambassi Terme</t>
  </si>
  <si>
    <t>EM-13</t>
  </si>
  <si>
    <t>Realizzazione Casa della Salute a Montaione</t>
  </si>
  <si>
    <t>EM-14</t>
  </si>
  <si>
    <t>Realizzazione Casa della Salute Fucecchio</t>
  </si>
  <si>
    <t>EM-15</t>
  </si>
  <si>
    <t>Realizzazione Casa della Salute a S.Miniato Basso</t>
  </si>
  <si>
    <t>EM-16</t>
  </si>
  <si>
    <t>Realizzazione Casa della Salute a Empoli Ovest</t>
  </si>
  <si>
    <t>EM-17</t>
  </si>
  <si>
    <t>Realizzazione Casa della Salute a Cerreto Guidi</t>
  </si>
  <si>
    <t>EM-18</t>
  </si>
  <si>
    <t>Realizzazione Casa della Salute a Montopoli V/A</t>
  </si>
  <si>
    <t>EM-19</t>
  </si>
  <si>
    <t>Ospedale S. Giuseppe Empoli - interventi 2a fase - lotto 1: lavori in concessione (project financing)</t>
  </si>
  <si>
    <t>EM-20</t>
  </si>
  <si>
    <t>Ospedale S. Giuseppe Empoli - interventi 2a fase - lotto 2: ristrutturazione interna edificio H</t>
  </si>
  <si>
    <t>EM-21</t>
  </si>
  <si>
    <t>Piano di adeguamento prevenzione incendi. Adeguamento strutture ospedaliere/residenziali [escluso p.o. Empoli]</t>
  </si>
  <si>
    <t>EM-22</t>
  </si>
  <si>
    <t>Piano di adeguamento prevenzione incendi. Adeguamento strutture territoriali</t>
  </si>
  <si>
    <t>EM-23</t>
  </si>
  <si>
    <t>Realizzazione Casa della Salute a Ponte a Egola</t>
  </si>
  <si>
    <t>EM-24</t>
  </si>
  <si>
    <t>Realizzazione Casa della Salute a Certaldo</t>
  </si>
  <si>
    <t>EM-25</t>
  </si>
  <si>
    <t>Realizzazione Casa della Salute a Empoli Est</t>
  </si>
  <si>
    <t>EM-26</t>
  </si>
  <si>
    <t>Manutenzioni indistinte</t>
  </si>
  <si>
    <t>EM-27</t>
  </si>
  <si>
    <t>Efficientamento energetico edificio di via Cappuccini a Empoli</t>
  </si>
  <si>
    <t>EM-28</t>
  </si>
  <si>
    <t>Realizzazione Parcheggio via dei Cappuccini</t>
  </si>
  <si>
    <t>EM-29</t>
  </si>
  <si>
    <t>Consolidamento movimenti pendio e messa in sicurezza del versante P.O. Fucecchio</t>
  </si>
  <si>
    <t>EM-30</t>
  </si>
  <si>
    <t>Trasformazione in hospice ed efficientamento energetico della RSA di Via Volta a Empoli</t>
  </si>
  <si>
    <t>EM-31</t>
  </si>
  <si>
    <t>EM-32</t>
  </si>
  <si>
    <t>Realizzazione Casa della Salute Empoli Centro</t>
  </si>
  <si>
    <t>EM-33</t>
  </si>
  <si>
    <t>Acquisto fabbricato per completamento Casa della Salute S. Croce sull'Arno</t>
  </si>
  <si>
    <t>EM-34</t>
  </si>
  <si>
    <t>Acquisizione di terreno agricolo con resede circostante Ospedale San Pietro Igneo</t>
  </si>
  <si>
    <t>EM-35</t>
  </si>
  <si>
    <t>EM-36</t>
  </si>
  <si>
    <t>Riscatto Sede Agenzia Formativa Sovigliana a seguito di subentro contratto di leasing</t>
  </si>
  <si>
    <t>EM-37</t>
  </si>
  <si>
    <t>Verifiche di vulnerabilità e adeguamenti sismici</t>
  </si>
  <si>
    <t>TOTALE PARZIALE Ex-Azienda EMPOLI</t>
  </si>
  <si>
    <t xml:space="preserve">Altri finanziamenti Aziendali </t>
  </si>
  <si>
    <t>FIRENZE</t>
  </si>
  <si>
    <t>Lavori in danno San Salvi; in attesa di rimborso dall'Assicurazione</t>
  </si>
  <si>
    <t>Autofinanziamento anni precedenti</t>
  </si>
  <si>
    <t>Autofinanziamento 2016-2018 e oltre</t>
  </si>
  <si>
    <t xml:space="preserve">Alienazioni - Fondi anticipazioni </t>
  </si>
  <si>
    <t>FI-01</t>
  </si>
  <si>
    <t>10.TR01.893</t>
  </si>
  <si>
    <t>Ristrutturazione villa Margherita</t>
  </si>
  <si>
    <t>FI-02</t>
  </si>
  <si>
    <t>10.TR01.907</t>
  </si>
  <si>
    <t>Interventi di riqualificazione ed. terr. Zona Distretto Firenze (via D'Annunzio)</t>
  </si>
  <si>
    <t>FI-03</t>
  </si>
  <si>
    <t>10.TR03.913</t>
  </si>
  <si>
    <t>San Salvi - ristrutturazione villa Fabbri</t>
  </si>
  <si>
    <t>FI-04</t>
  </si>
  <si>
    <t>10.TR01.890</t>
  </si>
  <si>
    <t>Interventi di riqualificazione zona Distretto Nord-ovest</t>
  </si>
  <si>
    <t>FI-05</t>
  </si>
  <si>
    <t>P.O. NSGD, P.O. OSMA - Lavori per gestione calore e collaudo impianto cogenerazione</t>
  </si>
  <si>
    <t>FI-06</t>
  </si>
  <si>
    <t>Manutenzioni straordinarie non programmabili</t>
  </si>
  <si>
    <t>FI-07</t>
  </si>
  <si>
    <t>10.TE02.1299</t>
  </si>
  <si>
    <t>P.O. OSMA - Angiografo, lavori per installazione apparecchio</t>
  </si>
  <si>
    <t>FI-08</t>
  </si>
  <si>
    <t>10.TR01.889</t>
  </si>
  <si>
    <t>San Salvi. Interventi di riqualificazione area San Salvi (cabina elettrica e manutenzione straordinaria)</t>
  </si>
  <si>
    <t>FI-09</t>
  </si>
  <si>
    <t>Casa della Salute Morgagni - Manutenzione straordinaria edificio esistente</t>
  </si>
  <si>
    <t>FI-10</t>
  </si>
  <si>
    <t>Casa della Salute S.Francesco Pelago - Manutenzione straordinaria edificio esistente</t>
  </si>
  <si>
    <t>FI-11</t>
  </si>
  <si>
    <t>10.PS02.1115</t>
  </si>
  <si>
    <t>Centro Primo Soccorso Pelago - 2° stralcio</t>
  </si>
  <si>
    <t>FI-12</t>
  </si>
  <si>
    <t>Borgognissanti. Distretto D2 - Manutenzione straordinaria del presidio</t>
  </si>
  <si>
    <t>FI-20</t>
  </si>
  <si>
    <t>Realizzazione opere di adeguamento impianti smaltimento reflui fognari ed installazione sistemi di contabilzzazione acque reflue</t>
  </si>
  <si>
    <t>FI-21</t>
  </si>
  <si>
    <t>Distretto "Santa Rosa", spostamento attività. Fase 1) Ristrutturazione immobile Borgo Ognissanti</t>
  </si>
  <si>
    <t>FI-22</t>
  </si>
  <si>
    <t>Distretto "Santa Rosa", spostamento attività. Fase 2) Ristrutturazione immobile "Santa Rosa"</t>
  </si>
  <si>
    <t>FI-23</t>
  </si>
  <si>
    <t>Programma elisuperfici presidi area fiorentina</t>
  </si>
  <si>
    <t>FI-24</t>
  </si>
  <si>
    <t>Interventi di riqualificazione ed. terr. Zona Distretto Mugello</t>
  </si>
  <si>
    <t>FI-25</t>
  </si>
  <si>
    <t>10.EO01.892</t>
  </si>
  <si>
    <t>P.O. Mugello - Riqualificazione</t>
  </si>
  <si>
    <t>FI-26</t>
  </si>
  <si>
    <t>Realizzazione nuovo ospedale Borgo san Lorenzo</t>
  </si>
  <si>
    <t>FI-27</t>
  </si>
  <si>
    <t>10.EO01.1111</t>
  </si>
  <si>
    <t>P.O. OSMA - Riqualificazione: accreditamento reparto radiologia con opere per installazione nuova Risonanza Magnetica  (l'importo non comprende la fornitura della RMN)</t>
  </si>
  <si>
    <t>FI-28</t>
  </si>
  <si>
    <t>10.TR01.885</t>
  </si>
  <si>
    <t>Interventi di riqualificazione ed. terr. Zona Distretto, Firenze</t>
  </si>
  <si>
    <t>FI-30</t>
  </si>
  <si>
    <t>San Salvi. Interventi  in somma urgenza attivati e da attivare per la messa in sicurezza e parziale ripristino dei danni causati dal nubifragio dell'1/08/2015 agli edifici dell'area di San Salvi in Firenze</t>
  </si>
  <si>
    <t>FI-31</t>
  </si>
  <si>
    <t>Casa della Salute Le Piagge - Manutenzione straordinaria edificio esistente</t>
  </si>
  <si>
    <t>FI-32</t>
  </si>
  <si>
    <t>10.EO06.1313</t>
  </si>
  <si>
    <t>P.O. Serristori. Piano sicurezza D.Lgs.81/08 - adeguamento quadro di BT cabina principale per prima messa in sicurezza, adeguamento quadro di distribuzione principale, e adeguamenti minimi sicurezza nei reparti</t>
  </si>
  <si>
    <t>FI-34</t>
  </si>
  <si>
    <t>Camerata - Manutenzione straordinaria del terzo piano (ex SIC) e della Vecchia Villa</t>
  </si>
  <si>
    <t>FI-35</t>
  </si>
  <si>
    <t>Casa della Salute Tavernuzze - Ristrutturazione presidio Impruneta</t>
  </si>
  <si>
    <t>FI-36</t>
  </si>
  <si>
    <t>Casa della Salute Reggello</t>
  </si>
  <si>
    <t>FI-38</t>
  </si>
  <si>
    <t>Piano adeguamento prevenzione incendi - Strutture territoriali</t>
  </si>
  <si>
    <t>FI-39</t>
  </si>
  <si>
    <t>Nuova sede distrettuale Sesto Fiorentino, manutenzione straordinaria attuale Distretto (via Gramsci)</t>
  </si>
  <si>
    <t>FI-40</t>
  </si>
  <si>
    <t>10.EO06.1869</t>
  </si>
  <si>
    <t>P.O. Mugello. Adeguamento statico</t>
  </si>
  <si>
    <t>FI-41</t>
  </si>
  <si>
    <t>10.AC01.918</t>
  </si>
  <si>
    <t>Acquisto immobili</t>
  </si>
  <si>
    <t>FI-43</t>
  </si>
  <si>
    <t>10.EO01.905</t>
  </si>
  <si>
    <t>I.O.T. - Riqualificazione, 1° stralcio (INRCA)</t>
  </si>
  <si>
    <t>FI-44</t>
  </si>
  <si>
    <t>10.EO05.1331</t>
  </si>
  <si>
    <t>Verifiche sismiche ex DM 2008</t>
  </si>
  <si>
    <t>FI-45</t>
  </si>
  <si>
    <t>10.EO05.1310</t>
  </si>
  <si>
    <t>FI-46</t>
  </si>
  <si>
    <t>10.TR01.1297</t>
  </si>
  <si>
    <t>Distretto S.S. Montedomini. Ristrutturazione</t>
  </si>
  <si>
    <t>FI-47bis</t>
  </si>
  <si>
    <t>Ristrutturazione distretto socio-sanitario Montedomini lato via Giovane Italia. Stralcio 2</t>
  </si>
  <si>
    <t>FI-47</t>
  </si>
  <si>
    <t>10.EO01.891</t>
  </si>
  <si>
    <t>I.O.T. - Riqualificazione, 2° stralcio</t>
  </si>
  <si>
    <t>FI-49</t>
  </si>
  <si>
    <t>Casa della Salute Pontassieve - Realizzazione nuovo edificio in area ex-ferrovie</t>
  </si>
  <si>
    <t>FI-50</t>
  </si>
  <si>
    <t>10.EO01.886</t>
  </si>
  <si>
    <t>P.O. OSMA - Riqualificazione</t>
  </si>
  <si>
    <t>FI-51</t>
  </si>
  <si>
    <t>10.EO01.906</t>
  </si>
  <si>
    <t>P.O. Santa Maria Nuova - Riqualificazione</t>
  </si>
  <si>
    <t>FI-53</t>
  </si>
  <si>
    <t>10.EO01.887</t>
  </si>
  <si>
    <t>P.O. Serristori - Riqualificazione</t>
  </si>
  <si>
    <t>FI-55</t>
  </si>
  <si>
    <t>10.EO01.888</t>
  </si>
  <si>
    <t>P.O. NSGD Torregalli - Riqualificazione</t>
  </si>
  <si>
    <t>Autofinanziamento Previsto
2017-2019</t>
  </si>
  <si>
    <t>PO-04</t>
  </si>
  <si>
    <t>Restauro delle facciate degli edifici storici presenti in Piazza Ospedale a Prato</t>
  </si>
  <si>
    <t>PO-06</t>
  </si>
  <si>
    <t>04.EO02.669</t>
  </si>
  <si>
    <t>Realizzazione nuovo Ospedale di Prato</t>
  </si>
  <si>
    <t>PO-07</t>
  </si>
  <si>
    <t>Lavori di demolizione e bonifica degli immobili dismessi del vecchio ospedale " Misericordia e Dolce" di Prato</t>
  </si>
  <si>
    <t>Cessione materiale di recupero dei lavori di demolizione (Costituisce ricavo)</t>
  </si>
  <si>
    <t>PO-08</t>
  </si>
  <si>
    <t>PO-10</t>
  </si>
  <si>
    <t>Manutenzioni indistinte (importo comprensivo accordo quadro USL centro di € 175.000,00)</t>
  </si>
  <si>
    <t>PO-11</t>
  </si>
  <si>
    <t>PO-12</t>
  </si>
  <si>
    <t>Lavori di risanamento conservativo delle coperture dei tetti della parte storica del vecchio ospedale "Misericordia e Dolce"</t>
  </si>
  <si>
    <t>PO-13</t>
  </si>
  <si>
    <t>Realizzazione Distretto San Paolo</t>
  </si>
  <si>
    <t>PO-16</t>
  </si>
  <si>
    <t xml:space="preserve">Lavori di ristrutturazione e restauro della Cappella di San Barnaba presso  il vecchio ospedale " Misericordia e Dolce" </t>
  </si>
  <si>
    <t>PO-17</t>
  </si>
  <si>
    <t>Lavori di risanamento conservativo della copertura del tetto dell’ex Reparto di Diabetologia del vecchio ospedale  “Misericordia e Dolce”</t>
  </si>
  <si>
    <t>PO-19</t>
  </si>
  <si>
    <t>PO-20</t>
  </si>
  <si>
    <t>Lavori di ripristino della copertura lignea del fabbricato ex ortopedia del “Misericordia e Dolce” di Prato nell'ambito dell'Accordo quadro per le opere di manutenzione straordinaria sugli immobili in disponibilità dell'Azienda</t>
  </si>
  <si>
    <t>PO-21</t>
  </si>
  <si>
    <t>Riadeguamento funzionale dell'ex RSA di Narnali per la realizzazione di 30 posti letto di degenza cure intermedie e 12 posti letto di Cognitivo Comportamentale e Centro Diurno Alzheimer</t>
  </si>
  <si>
    <t>PO-23</t>
  </si>
  <si>
    <t>PO-24</t>
  </si>
  <si>
    <t>Lavori di trasformazione in archivio dei locali "magazzini" dell’edificio “D” presso l’Area del Centro Socio Sanitario “R. Giovannini", ubicato a Prato, in via Cavour, 118 - 120)</t>
  </si>
  <si>
    <t>PO-25</t>
  </si>
  <si>
    <t>Acquisto Distretto di Poggio a Caiano</t>
  </si>
  <si>
    <t>PO27</t>
  </si>
  <si>
    <t>Efficientamento energetico Distretto Eliana Martini</t>
  </si>
  <si>
    <t>PO28</t>
  </si>
  <si>
    <t>Efficientamento energetico Palazzina Ovest Vecchio Ospedale</t>
  </si>
  <si>
    <t>PO29</t>
  </si>
  <si>
    <t>Efficientamento energetico Distretto di Vaiano</t>
  </si>
  <si>
    <t>PO30</t>
  </si>
  <si>
    <t>PO31</t>
  </si>
  <si>
    <t>PO-01</t>
  </si>
  <si>
    <t>Acquisizione arredi e attrezzature sanitarie per il  nuovo Ospedale di Prato</t>
  </si>
  <si>
    <t>PO-03</t>
  </si>
  <si>
    <t>Acquisizione di apparecchiature elettromedicali ed informatiche</t>
  </si>
  <si>
    <t>Acquisizione altre tecnologie sanitarie</t>
  </si>
  <si>
    <t>Acquisizione apparecchiature elettromedicali territorio</t>
  </si>
  <si>
    <t>Acquisizione elettromedicali per rinnovo attrezzature</t>
  </si>
  <si>
    <t>Acquisto ausili</t>
  </si>
  <si>
    <t>PO-22</t>
  </si>
  <si>
    <t>Acquisizione arredi territorio</t>
  </si>
  <si>
    <t>PO-02</t>
  </si>
  <si>
    <t>Acqusizione attrezzature informatiche per il nuovo Ospedale di Prato</t>
  </si>
  <si>
    <t>Altri finanziamenti (con eventuale contributo privato)</t>
  </si>
  <si>
    <t>Finanziamenti regionali 2014-2015</t>
  </si>
  <si>
    <t>Mutui Contratti anni precedenti</t>
  </si>
  <si>
    <t>Alienazioni - Fondi anticipazioni</t>
  </si>
  <si>
    <t>PT-01</t>
  </si>
  <si>
    <t>03.EO02.636</t>
  </si>
  <si>
    <t>Nuovo Ospedale S. Jacopo di Pistoia</t>
  </si>
  <si>
    <t>PT-02</t>
  </si>
  <si>
    <t>Demolizione edifici dell'Area del Ceppo per attuazione previsioni PRG</t>
  </si>
  <si>
    <t>PT-03</t>
  </si>
  <si>
    <t>03.EO01.1278</t>
  </si>
  <si>
    <t>Restauro antico ospedale del Ceppo (PIUSS)</t>
  </si>
  <si>
    <t>PT-04</t>
  </si>
  <si>
    <t>03.PS02.1267</t>
  </si>
  <si>
    <t>Adeguamento e riorganizzazione per livelli di assistenza del p.o. Pescia – Lavori di spostamento del Pronto Soccorso</t>
  </si>
  <si>
    <t>PT-07</t>
  </si>
  <si>
    <t>Ristrutturazione immobile ex Terme Via Marconi n.4 in Montecatini Terme per realizzazione magazzino logistico</t>
  </si>
  <si>
    <t>PT-08</t>
  </si>
  <si>
    <t>03.EO01.1280</t>
  </si>
  <si>
    <t>Ristrutturazione reparto Ginecologia e Sala Parto p.o. Pescia</t>
  </si>
  <si>
    <t>PT-09</t>
  </si>
  <si>
    <t>Adeguamento edificio in Pescia Via Battisti per locali amministrativi e Casa della Salute</t>
  </si>
  <si>
    <t>PT-10</t>
  </si>
  <si>
    <t>Ristrutturazione Centrale Operativa 118</t>
  </si>
  <si>
    <t>PT-11</t>
  </si>
  <si>
    <t>Completamento museo dei ferri chirurgici</t>
  </si>
  <si>
    <t>PT-13</t>
  </si>
  <si>
    <t>03.TR01.598</t>
  </si>
  <si>
    <t>Restauro giardino Villone Puccini</t>
  </si>
  <si>
    <t>PT-14</t>
  </si>
  <si>
    <t>Manutenzione straordinaria fabbricato Anatomia Patologica posto nell'Area del Ceppo</t>
  </si>
  <si>
    <t>PT-17</t>
  </si>
  <si>
    <t>Recupero strutture in cemento armato nel Padiglione Sud p.o. Pescia</t>
  </si>
  <si>
    <t>PT-19</t>
  </si>
  <si>
    <t>Installazione montacarichi p.o. Pescia</t>
  </si>
  <si>
    <t>PT-20</t>
  </si>
  <si>
    <t>Manutenzione straordinaria immobili montagna pistoiese</t>
  </si>
  <si>
    <t>PT-22</t>
  </si>
  <si>
    <t>Manutenzione straordinaria ponte e muri di sostegno in Via Casorelle a Lamporecchio</t>
  </si>
  <si>
    <t>PT-23</t>
  </si>
  <si>
    <t>Ristrutturazione appartamento Via Valdibrana n.139 in Pistoia</t>
  </si>
  <si>
    <t>PT-24</t>
  </si>
  <si>
    <t>Ristrutturazione e messa in sicurezza Casa del Custode di Villa Ankuri in Massa e Cozzile</t>
  </si>
  <si>
    <t>PT-26</t>
  </si>
  <si>
    <t>Realizzazione Casa della Salute in Ponte Buggianese</t>
  </si>
  <si>
    <t>PT-27</t>
  </si>
  <si>
    <t>Adeguamento Centro Diurno in Monsummano Via Milazzo</t>
  </si>
  <si>
    <t>PT-28</t>
  </si>
  <si>
    <t>PT-29</t>
  </si>
  <si>
    <t>Realizzazione lavori per sanatoria Soprintendenza padiglione storico</t>
  </si>
  <si>
    <t>PT-30</t>
  </si>
  <si>
    <t>Completamento del restauro del giardino del villone Puccini</t>
  </si>
  <si>
    <t>PT-31</t>
  </si>
  <si>
    <t>Installazione nuovi ascensori per disabili Padiglione Nord e Centrale p.o. Pescia</t>
  </si>
  <si>
    <t>PT-32</t>
  </si>
  <si>
    <t>Ampliamento pronto soccorso PIOT di San Marcello</t>
  </si>
  <si>
    <t>PT-33</t>
  </si>
  <si>
    <t>Acquisto edificio in Comune di Quarrata per adibirlo a Casa della Salute</t>
  </si>
  <si>
    <t>PT-34</t>
  </si>
  <si>
    <t>Adeguamento ai carichi verticali del P.O. di Pescia</t>
  </si>
  <si>
    <t>PT-35</t>
  </si>
  <si>
    <t>Manutenzione straordinaria edifici prospicienti via degli Armeni Pistoia</t>
  </si>
  <si>
    <t>PT-37</t>
  </si>
  <si>
    <t>Adeguamento antincendio e impiantistico PIOT di San Marcello</t>
  </si>
  <si>
    <t>PT-39</t>
  </si>
  <si>
    <t>PT-40</t>
  </si>
  <si>
    <t>Adeguamento antincendio distretti/Casa della salute</t>
  </si>
  <si>
    <t>PT-41</t>
  </si>
  <si>
    <t>Ristrutturazione padiglione ex Degenze Area del Ceppo 1° lotto</t>
  </si>
  <si>
    <t>PT-45</t>
  </si>
  <si>
    <t>Adeguamento antincendio p.o. di Pescia</t>
  </si>
  <si>
    <t>PT-46</t>
  </si>
  <si>
    <t>Ampliamento sala di attesa PS Ospedale San Jacopo</t>
  </si>
  <si>
    <t>PT-47</t>
  </si>
  <si>
    <t>Realizzazione nuove sale operatorie Ospedale di Pescia</t>
  </si>
  <si>
    <t>PT-48</t>
  </si>
  <si>
    <t>Rifacimento piazzale PS Ospedale SS Cosma e Damiano</t>
  </si>
  <si>
    <t>PT-49</t>
  </si>
  <si>
    <t>Realizzazione Centro donna e ambulatori Casa della Salute in via Fiorentina Pescia</t>
  </si>
  <si>
    <t>PT-50</t>
  </si>
  <si>
    <t>Sistemazione edificio locale viale Garibaldi</t>
  </si>
  <si>
    <t>PT-51</t>
  </si>
  <si>
    <t>Lavori di Efficientamento energetico e adeguamento antincendio Distretto Monsummano Terme</t>
  </si>
  <si>
    <t>PT-52</t>
  </si>
  <si>
    <t>Lavori di manutenzione straordinaria degli edifici di Viale Petrocchi</t>
  </si>
  <si>
    <t>PT-53</t>
  </si>
  <si>
    <t>Realizzazione locali formazione ex nuove degenze</t>
  </si>
  <si>
    <t>PT-54</t>
  </si>
  <si>
    <t>TOTALE PARZIALE Ex-Azienda PISTOIA</t>
  </si>
  <si>
    <t>Mutui contratti anni precedenti al 2016</t>
  </si>
  <si>
    <t>Area EMPOLI</t>
  </si>
  <si>
    <t xml:space="preserve">Area FIRENZE </t>
  </si>
  <si>
    <t>Area PISTOIA</t>
  </si>
  <si>
    <t>Area PRATO</t>
  </si>
  <si>
    <t>▪             COPERTURE</t>
  </si>
  <si>
    <t>FI-56</t>
  </si>
  <si>
    <t>P.O. NSGD Torregalli - Realizzazione Pronto Soccorso</t>
  </si>
  <si>
    <t>FI-57</t>
  </si>
  <si>
    <t>Edificio via della Pergola. Rifacimento coperture.</t>
  </si>
  <si>
    <t>FI-58</t>
  </si>
  <si>
    <t>10.PS01.898</t>
  </si>
  <si>
    <t>P.O. OSMA - Realizzazione nuovo DEA</t>
  </si>
  <si>
    <t>FI-61</t>
  </si>
  <si>
    <t>FI-62</t>
  </si>
  <si>
    <t>Piano di adeguamento prevenzione incendi. Adeguamento strutture ospedaliere/residenziali</t>
  </si>
  <si>
    <t>FI-63</t>
  </si>
  <si>
    <t>10.TE02.1301</t>
  </si>
  <si>
    <t>Opere di adeguamento sismico e riqualificazione del complesso ospedaliero di Borgo San Lorenzo</t>
  </si>
  <si>
    <t>FI-64</t>
  </si>
  <si>
    <t>Opere di finitura per allestimento locali da destinare al servizio PISLL - Presidio Via Salvanti</t>
  </si>
  <si>
    <t>FI-65</t>
  </si>
  <si>
    <t>Struttura Psichiatrica Residenziale Le Querce - Comune di Firenze - Superamento degli Ospedali Psichiatrici Giudiziari</t>
  </si>
  <si>
    <t>FI-66</t>
  </si>
  <si>
    <t>Acquisto area per spostamento canile BANTI e per nuovo Distretto Dicomano</t>
  </si>
  <si>
    <t>TOTALE PARZIALE Ex-Azienda FIRENZE</t>
  </si>
  <si>
    <t>LA DIFFERENZA è SU INF-SAN-ECO</t>
  </si>
  <si>
    <t>Queste sono attrezzature -mancano i flussi</t>
  </si>
  <si>
    <t>totali</t>
  </si>
  <si>
    <t>Mutui contratti</t>
  </si>
  <si>
    <t>Flussi 2021</t>
  </si>
  <si>
    <t>Flussi oltre 2021</t>
  </si>
  <si>
    <t>Ampliamento e ristrutturazione P.O. Castelfiorentino - 
 Fase 2  stralcio 1</t>
  </si>
  <si>
    <t>EM-4bis</t>
  </si>
  <si>
    <t>Ampliamento e ristrutturazione P.O. Castelfiorentino - 
 Fase 2 stralcio 2</t>
  </si>
  <si>
    <t>Centro autismo Empoli</t>
  </si>
  <si>
    <t>Acquisto fabbricato per Casa della Salute di San Miniato</t>
  </si>
  <si>
    <t>EM-38</t>
  </si>
  <si>
    <t>Realizzazione reparto dialisi al piano terra di A3 nel P.O. Empoli</t>
  </si>
  <si>
    <t>EM-39</t>
  </si>
  <si>
    <t>Ampliamento e riorganizzazione del P.S. nel P.O. Empoli</t>
  </si>
  <si>
    <t>EM-40</t>
  </si>
  <si>
    <t>Riqualificazione funzionale reparto degenza piano primo P.O. San Miniato</t>
  </si>
  <si>
    <t>EM-41</t>
  </si>
  <si>
    <t>Lavori di installazione nuova TAC e RMN nel P.O. Empoli</t>
  </si>
  <si>
    <t>EM-42</t>
  </si>
  <si>
    <t>Messa in sicurezza della tabaccaia alla Badia di San Miniato</t>
  </si>
  <si>
    <t>EM-43</t>
  </si>
  <si>
    <t>Centro disabilità Empoli</t>
  </si>
  <si>
    <t>EM-44</t>
  </si>
  <si>
    <t>Piano di manutenzione straordinaria impianti climatizzazione</t>
  </si>
  <si>
    <t>flussi 2021</t>
  </si>
  <si>
    <t>flussi oltre 2021</t>
  </si>
  <si>
    <t>PIANO 2018/2020</t>
  </si>
  <si>
    <t>DIFFERENZE</t>
  </si>
  <si>
    <t>Codice aziendale</t>
  </si>
  <si>
    <t>Altri finanziamenti Statali - Delibera CIPE 22/12/2017 -</t>
  </si>
  <si>
    <t xml:space="preserve"> Lavori di  Prevenzione incendi nell'ex Area Ospedaliera "Misericordia e Dolce".</t>
  </si>
  <si>
    <t>Recupero volumetria dei locali ex Anatomia patologica del Presidio "Misericordia e Dolce" - Demolizione, progettazione e nuova costruzione.</t>
  </si>
  <si>
    <t>Lavori di adeguamento delle strutture socio sanitarie in disponibilità dell'Azienda ai fini dell'accreditamento istituzionale (L.R. 51/2009) -</t>
  </si>
  <si>
    <t>Lavori per adeguamento prevenzione incendi del C.S.S. Giovannini.</t>
  </si>
  <si>
    <t>Realizzazione Palazzina Nuovo Ospedale</t>
  </si>
  <si>
    <t>Adeguamento impiantistico degli impianti di climatizzazione delle strutture del territorio</t>
  </si>
  <si>
    <t>Totale Lavori</t>
  </si>
  <si>
    <t>Acquisto immobile per Prevenzione Oncologica</t>
  </si>
  <si>
    <t>Acquisto immobile per Hospice</t>
  </si>
  <si>
    <t>Utilizzo zona espansione San Jacopo</t>
  </si>
  <si>
    <t>Restauro Chiesa Madonna del Letto</t>
  </si>
  <si>
    <t>Ristrutturazione e ampliamento locali SERD</t>
  </si>
  <si>
    <t>Ristrutturazione Dialisi Pistoia</t>
  </si>
  <si>
    <t>Ristrutturazione Distretti Socio Sanitari Montale e Casalguidi</t>
  </si>
  <si>
    <t>FI-21BIS</t>
  </si>
  <si>
    <t xml:space="preserve">Restauro facciate e copertura ex Ospedale Borgognissanti </t>
  </si>
  <si>
    <t>FI-22BIS</t>
  </si>
  <si>
    <t>Ristrutturazione Presidio Santa Rosa</t>
  </si>
  <si>
    <t>DIFFERENZE COLONNE PER 2019</t>
  </si>
  <si>
    <t>TOTALI</t>
  </si>
  <si>
    <t>Piano Investimenti Aziendale Analitico 2019/2021</t>
  </si>
  <si>
    <t>AL 31/12/2018</t>
  </si>
  <si>
    <t>Manutenzione straordinaria piano seminterrato Annesso Villa Ankury e fabbricato ex Scuola</t>
  </si>
  <si>
    <t>PO-09BIS</t>
  </si>
  <si>
    <t>PT-55</t>
  </si>
  <si>
    <t>PT-56</t>
  </si>
  <si>
    <t>PT-57</t>
  </si>
  <si>
    <t>PT-58</t>
  </si>
  <si>
    <t>PT-59</t>
  </si>
  <si>
    <t>PO32</t>
  </si>
  <si>
    <t>PO33</t>
  </si>
  <si>
    <t>PO34</t>
  </si>
  <si>
    <t>PO35</t>
  </si>
  <si>
    <t>PO36</t>
  </si>
  <si>
    <t>Fucechio- porzione RSA Le vele Trattativa con Comune di  Fucecchio per acquisto solo terreno sottostante</t>
  </si>
  <si>
    <t>Castelfranco- Diritto di superficie</t>
  </si>
  <si>
    <t>Acquisizione nuovo serd Basilewski</t>
  </si>
  <si>
    <t>Acquisizione sede su Palazzuolo sul senio</t>
  </si>
  <si>
    <t>Casa Famiglia salute mentale quartiere 3 (con Terrazza senese)</t>
  </si>
  <si>
    <t>Acquisizione locali trasferimento attività campi da Distretto Via Rosselli</t>
  </si>
  <si>
    <t>Terreno Narnali</t>
  </si>
  <si>
    <t>Terreno San Paolo</t>
  </si>
  <si>
    <t>Autofinanziamento Previsto 2019-2021</t>
  </si>
  <si>
    <t>Fabbisogno non coperto (dal 2020)</t>
  </si>
  <si>
    <t>importo complessivo dell'investimento</t>
  </si>
  <si>
    <t>importo già realizzato al 31/12/2018</t>
  </si>
  <si>
    <t>codice presidio ospedaliero (vedi allegato Cbis)</t>
  </si>
  <si>
    <t>codifica regionale</t>
  </si>
  <si>
    <t>CONTRIBUTI IN C/CAPITALE DALLO STATO</t>
  </si>
  <si>
    <t>CONTRIBUTI IN C/CAPITALE DALLA REGIONE</t>
  </si>
  <si>
    <t>CONTRIBUTI AZIENDALI</t>
  </si>
  <si>
    <t xml:space="preserve">Altri finanziamenti Regionali </t>
  </si>
  <si>
    <t>codice aziendale</t>
  </si>
  <si>
    <t>Piano Investimenti Aziendale Sintetico 2019/2021</t>
  </si>
  <si>
    <t>EM-45</t>
  </si>
  <si>
    <t>EM-46</t>
  </si>
  <si>
    <t>FI-67</t>
  </si>
  <si>
    <t>FI-68</t>
  </si>
  <si>
    <t>FI-69</t>
  </si>
  <si>
    <t>FI-70</t>
  </si>
  <si>
    <t>11.TR02.2246</t>
  </si>
  <si>
    <t>11.TR02.1609</t>
  </si>
  <si>
    <t>11.TR02.1610</t>
  </si>
  <si>
    <t>11.TR02.1608</t>
  </si>
  <si>
    <t>11.TR02.1607</t>
  </si>
  <si>
    <t>11.TR02.1600</t>
  </si>
  <si>
    <t>11.TR02.1601</t>
  </si>
  <si>
    <t>11.TR02.1613</t>
  </si>
  <si>
    <t>11.TR02.1605</t>
  </si>
  <si>
    <t>11.TR02.1606</t>
  </si>
  <si>
    <t>11.TR02.1604</t>
  </si>
  <si>
    <t>11.TR02.1612</t>
  </si>
  <si>
    <t>11.TR02.1674</t>
  </si>
  <si>
    <t>11.TR02.1602</t>
  </si>
  <si>
    <t>11.TR02.1611</t>
  </si>
  <si>
    <t>11.EO01.2247</t>
  </si>
  <si>
    <t>11.EO01.2248</t>
  </si>
  <si>
    <t>11.EO06.2249</t>
  </si>
  <si>
    <t>11.TR06.2250</t>
  </si>
  <si>
    <t>11.TR05.1675</t>
  </si>
  <si>
    <t>11.TR02.1603</t>
  </si>
  <si>
    <t>11.TR02.1673</t>
  </si>
  <si>
    <t>11.EO05.2251</t>
  </si>
  <si>
    <t>11.EO09.2252</t>
  </si>
  <si>
    <t>11.EO04.1918</t>
  </si>
  <si>
    <t>11.EO06.1904</t>
  </si>
  <si>
    <t>11.EO09.2253</t>
  </si>
  <si>
    <t>11.TR02.2254</t>
  </si>
  <si>
    <t>11.TR02.2255</t>
  </si>
  <si>
    <t>11.AC01.2256</t>
  </si>
  <si>
    <t>11.AC01.2257</t>
  </si>
  <si>
    <t>11.AC01.2259</t>
  </si>
  <si>
    <t>11.EO06.2260</t>
  </si>
  <si>
    <t>642_01</t>
  </si>
  <si>
    <t>642_02</t>
  </si>
  <si>
    <t>642_03</t>
  </si>
  <si>
    <t>10.EO09.1315</t>
  </si>
  <si>
    <t>10.EO05 .1114</t>
  </si>
  <si>
    <t>10.TR05.1784</t>
  </si>
  <si>
    <t>10.TR05.1781</t>
  </si>
  <si>
    <t>10.TR05.1113</t>
  </si>
  <si>
    <t>10.EO03.1788</t>
  </si>
  <si>
    <t>10.EO01.2232</t>
  </si>
  <si>
    <t>10.EO01.2233</t>
  </si>
  <si>
    <t>10.PS02.1302</t>
  </si>
  <si>
    <t>10.TR01.902</t>
  </si>
  <si>
    <t>10.TR06.2235</t>
  </si>
  <si>
    <t>10.TR05.1783</t>
  </si>
  <si>
    <t>10.TR05.2236</t>
  </si>
  <si>
    <t>10.TR01.1786</t>
  </si>
  <si>
    <t>10.TR02.1867</t>
  </si>
  <si>
    <t>10.TR06.1314</t>
  </si>
  <si>
    <t>10.TR05.1303</t>
  </si>
  <si>
    <t>10.TR01.2237</t>
  </si>
  <si>
    <t>10.TR02.2238</t>
  </si>
  <si>
    <t>10.PS01.2239</t>
  </si>
  <si>
    <t>10.TR01.2240</t>
  </si>
  <si>
    <t>10.TR06.2241</t>
  </si>
  <si>
    <t>10.EO06.2242</t>
  </si>
  <si>
    <t>10.TR01.2243</t>
  </si>
  <si>
    <t>10.TR02.2244</t>
  </si>
  <si>
    <t>10.AC01.2245</t>
  </si>
  <si>
    <t>629_01</t>
  </si>
  <si>
    <t>629_02</t>
  </si>
  <si>
    <t>632_01</t>
  </si>
  <si>
    <t>632_02</t>
  </si>
  <si>
    <t>632_03</t>
  </si>
  <si>
    <t>04.EO04.1851</t>
  </si>
  <si>
    <t>04.EO04.1889</t>
  </si>
  <si>
    <t>04.EO06.642</t>
  </si>
  <si>
    <t>04.TR05.2028</t>
  </si>
  <si>
    <t>04.EO03.1422</t>
  </si>
  <si>
    <t>04.EO01.1541</t>
  </si>
  <si>
    <t>04.TR02.2029</t>
  </si>
  <si>
    <t>04.EO01.2031</t>
  </si>
  <si>
    <t>04.EO01.2032</t>
  </si>
  <si>
    <t>04.TR06.2033</t>
  </si>
  <si>
    <t>04.EO01.2034</t>
  </si>
  <si>
    <t>04.TR03.2035</t>
  </si>
  <si>
    <t>04.TR01.2037</t>
  </si>
  <si>
    <t>04.EO02.2038</t>
  </si>
  <si>
    <t>04.EO09.2042</t>
  </si>
  <si>
    <t>04.EO09.2043</t>
  </si>
  <si>
    <t>04.EO09.2044</t>
  </si>
  <si>
    <t>04.AC01.2041</t>
  </si>
  <si>
    <t>04.EO06.2046</t>
  </si>
  <si>
    <t>03.EO04.1755</t>
  </si>
  <si>
    <t>03.TR01.1758</t>
  </si>
  <si>
    <t>03.TR06.1761</t>
  </si>
  <si>
    <t>03.PS01.2004</t>
  </si>
  <si>
    <t>03.TR02.2005</t>
  </si>
  <si>
    <t>03.EO05.2006</t>
  </si>
  <si>
    <t>03.EO01.1759</t>
  </si>
  <si>
    <t>03.TE03.1770</t>
  </si>
  <si>
    <t>03.TR05.1274</t>
  </si>
  <si>
    <t>03.TR05.1886</t>
  </si>
  <si>
    <t>03.TR01.1767</t>
  </si>
  <si>
    <t>03.TR06.1757</t>
  </si>
  <si>
    <t>03.TR02.1762</t>
  </si>
  <si>
    <t>03.TR03.2007</t>
  </si>
  <si>
    <t>03.TR04.1646</t>
  </si>
  <si>
    <t>03.TR03.2008</t>
  </si>
  <si>
    <t>03.EO06.1768</t>
  </si>
  <si>
    <t>03.PS01.2009</t>
  </si>
  <si>
    <t>03.AC01.1756</t>
  </si>
  <si>
    <t>03.EO01.2010</t>
  </si>
  <si>
    <t>03.EO05.2011</t>
  </si>
  <si>
    <t>03.EO06.2012</t>
  </si>
  <si>
    <t>03.EO05.2013</t>
  </si>
  <si>
    <t>03.EO06.2014</t>
  </si>
  <si>
    <t>03.EO01.2015</t>
  </si>
  <si>
    <t>03.EO06.2016</t>
  </si>
  <si>
    <t>03.PS01.2017</t>
  </si>
  <si>
    <t>03.EO01.2018</t>
  </si>
  <si>
    <t>03.EO01.2019</t>
  </si>
  <si>
    <t>03.TR02.2020</t>
  </si>
  <si>
    <t>03.TR03.2021</t>
  </si>
  <si>
    <t>03.EO09.2022</t>
  </si>
  <si>
    <t>03.TR05.2023</t>
  </si>
  <si>
    <t>03.EO01.2024</t>
  </si>
  <si>
    <t>03.EO06.2025</t>
  </si>
  <si>
    <t>606_01</t>
  </si>
  <si>
    <t>606_02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</si>
</sst>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.00_-;\-* #,##0.00_-;_-* \-??_-;_-@_-"/>
    <numFmt numFmtId="165" formatCode="_-&quot;€ &quot;* #,##0.00_-;&quot;-€ &quot;* #,##0.00_-;_-&quot;€ &quot;* \-??_-;_-@_-"/>
    <numFmt numFmtId="166" formatCode="_-&quot;€ &quot;* #,##0_-;&quot;-€ &quot;* #,##0_-;_-&quot;€ &quot;* \-??_-;_-@_-"/>
    <numFmt numFmtId="167" formatCode="&quot;€ &quot;#,##0.00"/>
    <numFmt numFmtId="168" formatCode="_-* #,##0_-;\-* #,##0_-;_-* \-_-;_-@_-"/>
    <numFmt numFmtId="169" formatCode="#,##0.00_ ;[Red]\-#,##0.00\ "/>
  </numFmts>
  <fonts count="8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9"/>
      <color indexed="8"/>
      <name val="Calibri"/>
      <family val="2"/>
    </font>
    <font>
      <b/>
      <sz val="10"/>
      <name val="Arial"/>
      <family val="2"/>
    </font>
    <font>
      <b/>
      <sz val="8"/>
      <name val="Arial"/>
      <family val="2"/>
      <charset val="1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1"/>
      <color indexed="63"/>
      <name val="Arial"/>
      <family val="2"/>
      <charset val="1"/>
    </font>
    <font>
      <b/>
      <sz val="18"/>
      <color indexed="63"/>
      <name val="Arial"/>
      <family val="2"/>
      <charset val="1"/>
    </font>
    <font>
      <b/>
      <sz val="18"/>
      <name val="Arial"/>
      <family val="2"/>
      <charset val="1"/>
    </font>
    <font>
      <b/>
      <sz val="22"/>
      <color indexed="63"/>
      <name val="Arial"/>
      <family val="2"/>
      <charset val="1"/>
    </font>
    <font>
      <sz val="18"/>
      <name val="Arial"/>
      <family val="2"/>
      <charset val="1"/>
    </font>
    <font>
      <b/>
      <sz val="16"/>
      <color indexed="63"/>
      <name val="Arial"/>
      <family val="2"/>
      <charset val="1"/>
    </font>
    <font>
      <sz val="11"/>
      <color indexed="63"/>
      <name val="Calibri"/>
      <family val="2"/>
      <charset val="1"/>
    </font>
    <font>
      <b/>
      <sz val="14"/>
      <color indexed="8"/>
      <name val="Calibri"/>
      <family val="2"/>
    </font>
    <font>
      <b/>
      <sz val="22"/>
      <name val="Arial"/>
      <family val="2"/>
      <charset val="1"/>
    </font>
    <font>
      <sz val="20"/>
      <name val="Arial"/>
      <family val="2"/>
      <charset val="1"/>
    </font>
    <font>
      <b/>
      <sz val="16"/>
      <name val="Arial"/>
      <family val="2"/>
      <charset val="1"/>
    </font>
    <font>
      <b/>
      <sz val="20"/>
      <name val="Arial"/>
      <family val="2"/>
    </font>
    <font>
      <sz val="20"/>
      <color indexed="63"/>
      <name val="Arial"/>
      <family val="2"/>
      <charset val="1"/>
    </font>
    <font>
      <sz val="10"/>
      <color indexed="63"/>
      <name val="Arial"/>
      <family val="2"/>
      <charset val="1"/>
    </font>
    <font>
      <b/>
      <sz val="28"/>
      <color indexed="63"/>
      <name val="Arial"/>
      <family val="2"/>
      <charset val="1"/>
    </font>
    <font>
      <b/>
      <sz val="20"/>
      <color indexed="63"/>
      <name val="Arial"/>
      <family val="2"/>
      <charset val="1"/>
    </font>
    <font>
      <b/>
      <sz val="20"/>
      <name val="Arial"/>
      <family val="2"/>
      <charset val="1"/>
    </font>
    <font>
      <sz val="18"/>
      <color indexed="63"/>
      <name val="Arial"/>
      <family val="2"/>
      <charset val="1"/>
    </font>
    <font>
      <sz val="11"/>
      <name val="Arial"/>
      <family val="2"/>
      <charset val="1"/>
    </font>
    <font>
      <sz val="12"/>
      <name val="Arial"/>
      <family val="2"/>
      <charset val="1"/>
    </font>
    <font>
      <b/>
      <sz val="9"/>
      <name val="Calibri"/>
      <family val="2"/>
    </font>
    <font>
      <sz val="14"/>
      <name val="Arial"/>
      <family val="2"/>
      <charset val="1"/>
    </font>
    <font>
      <sz val="15"/>
      <name val="Arial"/>
      <family val="2"/>
      <charset val="1"/>
    </font>
    <font>
      <b/>
      <sz val="16"/>
      <color indexed="63"/>
      <name val="Arial"/>
      <family val="2"/>
    </font>
    <font>
      <sz val="14"/>
      <color indexed="63"/>
      <name val="Arial"/>
      <family val="2"/>
      <charset val="1"/>
    </font>
    <font>
      <sz val="11"/>
      <color rgb="FF333333"/>
      <name val="Calibri"/>
      <family val="2"/>
      <charset val="1"/>
    </font>
    <font>
      <sz val="11"/>
      <color rgb="FF333333"/>
      <name val="Arial"/>
      <family val="2"/>
      <charset val="1"/>
    </font>
    <font>
      <b/>
      <i/>
      <sz val="20"/>
      <color rgb="FF333333"/>
      <name val="Arial"/>
      <family val="2"/>
      <charset val="1"/>
    </font>
    <font>
      <b/>
      <sz val="28"/>
      <color rgb="FF333333"/>
      <name val="Arial"/>
      <family val="2"/>
      <charset val="1"/>
    </font>
    <font>
      <b/>
      <sz val="18"/>
      <color rgb="FF333333"/>
      <name val="Arial"/>
      <family val="2"/>
      <charset val="1"/>
    </font>
    <font>
      <b/>
      <sz val="16"/>
      <color rgb="FF333333"/>
      <name val="Arial"/>
      <family val="2"/>
      <charset val="1"/>
    </font>
    <font>
      <b/>
      <sz val="14"/>
      <name val="Arial"/>
      <family val="2"/>
      <charset val="1"/>
    </font>
    <font>
      <sz val="18"/>
      <color rgb="FF333333"/>
      <name val="Arial"/>
      <family val="2"/>
      <charset val="1"/>
    </font>
    <font>
      <sz val="11"/>
      <name val="Calibri"/>
      <family val="2"/>
      <charset val="1"/>
    </font>
    <font>
      <sz val="18"/>
      <color rgb="FF333333"/>
      <name val="Calibri"/>
      <family val="2"/>
      <charset val="1"/>
    </font>
    <font>
      <b/>
      <sz val="14"/>
      <color indexed="63"/>
      <name val="Arial"/>
      <family val="2"/>
      <charset val="1"/>
    </font>
    <font>
      <sz val="16"/>
      <name val="Arial"/>
      <family val="2"/>
      <charset val="1"/>
    </font>
    <font>
      <sz val="11"/>
      <color rgb="FF000000"/>
      <name val="Calibri"/>
      <family val="2"/>
    </font>
    <font>
      <sz val="18"/>
      <name val="Arial"/>
      <family val="2"/>
    </font>
    <font>
      <sz val="14"/>
      <name val="Arial"/>
      <family val="2"/>
    </font>
    <font>
      <b/>
      <sz val="20"/>
      <color indexed="81"/>
      <name val="Tahoma"/>
      <family val="2"/>
    </font>
    <font>
      <b/>
      <sz val="12"/>
      <color indexed="81"/>
      <name val="Tahoma"/>
      <family val="2"/>
    </font>
    <font>
      <sz val="20"/>
      <name val="Arial"/>
      <family val="2"/>
    </font>
    <font>
      <b/>
      <sz val="18"/>
      <color indexed="63"/>
      <name val="Arial"/>
      <family val="2"/>
    </font>
    <font>
      <sz val="24"/>
      <name val="Arial"/>
      <family val="2"/>
      <charset val="1"/>
    </font>
    <font>
      <b/>
      <sz val="20"/>
      <color rgb="FF008000"/>
      <name val="Arial"/>
      <family val="2"/>
      <charset val="1"/>
    </font>
    <font>
      <b/>
      <sz val="14"/>
      <color rgb="FFFF0000"/>
      <name val="Arial"/>
      <family val="2"/>
    </font>
    <font>
      <sz val="14"/>
      <color rgb="FF333333"/>
      <name val="Arial"/>
      <family val="2"/>
      <charset val="1"/>
    </font>
    <font>
      <b/>
      <sz val="14"/>
      <color indexed="63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5"/>
      </patternFill>
    </fill>
    <fill>
      <patternFill patternType="solid">
        <fgColor indexed="44"/>
        <bgColor indexed="41"/>
      </patternFill>
    </fill>
    <fill>
      <patternFill patternType="solid">
        <fgColor indexed="55"/>
        <bgColor indexed="24"/>
      </patternFill>
    </fill>
    <fill>
      <patternFill patternType="solid">
        <fgColor indexed="47"/>
        <bgColor indexed="31"/>
      </patternFill>
    </fill>
    <fill>
      <patternFill patternType="solid">
        <fgColor indexed="27"/>
        <bgColor indexed="42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3" tint="0.59999389629810485"/>
        <bgColor indexed="21"/>
      </patternFill>
    </fill>
    <fill>
      <patternFill patternType="solid">
        <fgColor rgb="FF00B0F0"/>
        <bgColor indexed="40"/>
      </patternFill>
    </fill>
    <fill>
      <patternFill patternType="solid">
        <fgColor rgb="FF00B0F0"/>
        <bgColor indexed="41"/>
      </patternFill>
    </fill>
    <fill>
      <patternFill patternType="solid">
        <fgColor rgb="FFC0C0C0"/>
        <bgColor rgb="FFB3A2C7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rgb="FF92D050"/>
      </patternFill>
    </fill>
    <fill>
      <patternFill patternType="solid">
        <fgColor theme="0" tint="-0.34998626667073579"/>
        <bgColor rgb="FF92D05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indexed="50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indexed="49"/>
        <bgColor indexed="15"/>
      </patternFill>
    </fill>
    <fill>
      <patternFill patternType="solid">
        <fgColor rgb="FF66FF66"/>
        <bgColor indexed="45"/>
      </patternFill>
    </fill>
    <fill>
      <patternFill patternType="solid">
        <fgColor rgb="FF66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FFFF00"/>
        <bgColor indexed="26"/>
      </patternFill>
    </fill>
    <fill>
      <patternFill patternType="solid">
        <fgColor rgb="FFCCFFCC"/>
        <bgColor indexed="21"/>
      </patternFill>
    </fill>
  </fills>
  <borders count="16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indexed="8"/>
      </right>
      <top style="medium">
        <color indexed="8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62">
    <xf numFmtId="0" fontId="0" fillId="0" borderId="0"/>
    <xf numFmtId="164" fontId="2" fillId="0" borderId="0" applyFill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22" borderId="0" applyNumberFormat="0" applyBorder="0" applyAlignment="0" applyProtection="0"/>
    <xf numFmtId="0" fontId="14" fillId="8" borderId="0" applyNumberFormat="0" applyBorder="0" applyAlignment="0" applyProtection="0"/>
    <xf numFmtId="0" fontId="15" fillId="2" borderId="4" applyNumberFormat="0" applyAlignment="0" applyProtection="0"/>
    <xf numFmtId="0" fontId="16" fillId="6" borderId="5" applyNumberFormat="0" applyAlignment="0" applyProtection="0"/>
    <xf numFmtId="165" fontId="2" fillId="0" borderId="0" applyFill="0" applyBorder="0" applyAlignment="0" applyProtection="0"/>
    <xf numFmtId="165" fontId="17" fillId="0" borderId="0" applyBorder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3" borderId="0" applyNumberFormat="0" applyBorder="0" applyAlignment="0" applyProtection="0"/>
    <xf numFmtId="0" fontId="2" fillId="23" borderId="10" applyNumberFormat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39" fillId="0" borderId="0"/>
    <xf numFmtId="164" fontId="39" fillId="0" borderId="0" applyBorder="0" applyProtection="0"/>
    <xf numFmtId="0" fontId="58" fillId="0" borderId="0"/>
    <xf numFmtId="165" fontId="17" fillId="0" borderId="0" applyBorder="0" applyProtection="0"/>
    <xf numFmtId="43" fontId="39" fillId="0" borderId="0" applyFont="0" applyFill="0" applyBorder="0" applyAlignment="0" applyProtection="0"/>
    <xf numFmtId="168" fontId="2" fillId="0" borderId="0" applyFill="0" applyBorder="0" applyAlignment="0" applyProtection="0"/>
    <xf numFmtId="164" fontId="12" fillId="0" borderId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2" fillId="0" borderId="0"/>
    <xf numFmtId="0" fontId="12" fillId="0" borderId="0"/>
    <xf numFmtId="0" fontId="70" fillId="0" borderId="0"/>
    <xf numFmtId="0" fontId="1" fillId="0" borderId="0"/>
    <xf numFmtId="0" fontId="12" fillId="0" borderId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164" fontId="2" fillId="0" borderId="0" applyFill="0" applyBorder="0" applyAlignment="0" applyProtection="0"/>
    <xf numFmtId="9" fontId="2" fillId="0" borderId="0" applyFont="0" applyFill="0" applyBorder="0" applyAlignment="0" applyProtection="0"/>
  </cellStyleXfs>
  <cellXfs count="495">
    <xf numFmtId="0" fontId="0" fillId="0" borderId="0" xfId="0"/>
    <xf numFmtId="0" fontId="3" fillId="0" borderId="0" xfId="0" applyFont="1"/>
    <xf numFmtId="0" fontId="0" fillId="0" borderId="0" xfId="0" applyFill="1"/>
    <xf numFmtId="4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5" fillId="0" borderId="2" xfId="1" applyFont="1" applyFill="1" applyBorder="1" applyAlignment="1" applyProtection="1"/>
    <xf numFmtId="0" fontId="0" fillId="0" borderId="2" xfId="0" applyBorder="1"/>
    <xf numFmtId="0" fontId="0" fillId="0" borderId="2" xfId="0" applyFont="1" applyBorder="1" applyAlignment="1">
      <alignment wrapText="1"/>
    </xf>
    <xf numFmtId="164" fontId="0" fillId="0" borderId="2" xfId="1" applyFont="1" applyFill="1" applyBorder="1" applyAlignment="1" applyProtection="1"/>
    <xf numFmtId="164" fontId="0" fillId="0" borderId="0" xfId="0" applyNumberFormat="1" applyFill="1"/>
    <xf numFmtId="0" fontId="0" fillId="0" borderId="2" xfId="0" applyFill="1" applyBorder="1"/>
    <xf numFmtId="0" fontId="5" fillId="0" borderId="0" xfId="0" applyFont="1"/>
    <xf numFmtId="0" fontId="3" fillId="0" borderId="0" xfId="0" applyFont="1" applyAlignment="1">
      <alignment horizontal="center"/>
    </xf>
    <xf numFmtId="0" fontId="28" fillId="0" borderId="13" xfId="0" applyFont="1" applyBorder="1" applyAlignment="1">
      <alignment horizontal="justify" vertical="center"/>
    </xf>
    <xf numFmtId="166" fontId="29" fillId="0" borderId="2" xfId="29" applyNumberFormat="1" applyFont="1" applyFill="1" applyBorder="1" applyAlignment="1" applyProtection="1"/>
    <xf numFmtId="165" fontId="5" fillId="0" borderId="0" xfId="29" applyFont="1" applyFill="1" applyBorder="1" applyAlignment="1" applyProtection="1"/>
    <xf numFmtId="0" fontId="28" fillId="0" borderId="2" xfId="0" applyFont="1" applyBorder="1" applyAlignment="1">
      <alignment horizontal="justify" vertical="center"/>
    </xf>
    <xf numFmtId="166" fontId="7" fillId="0" borderId="2" xfId="29" applyNumberFormat="1" applyFont="1" applyFill="1" applyBorder="1" applyAlignment="1" applyProtection="1"/>
    <xf numFmtId="165" fontId="3" fillId="0" borderId="0" xfId="29" applyFont="1" applyFill="1" applyBorder="1" applyAlignment="1" applyProtection="1"/>
    <xf numFmtId="0" fontId="31" fillId="0" borderId="12" xfId="0" applyFont="1" applyBorder="1" applyAlignment="1">
      <alignment horizontal="justify" vertical="center"/>
    </xf>
    <xf numFmtId="0" fontId="5" fillId="0" borderId="0" xfId="0" applyFont="1" applyBorder="1"/>
    <xf numFmtId="165" fontId="5" fillId="0" borderId="0" xfId="0" applyNumberFormat="1" applyFont="1"/>
    <xf numFmtId="0" fontId="33" fillId="0" borderId="0" xfId="30" applyNumberFormat="1" applyFont="1" applyBorder="1" applyAlignment="1" applyProtection="1">
      <alignment vertical="center"/>
    </xf>
    <xf numFmtId="0" fontId="34" fillId="0" borderId="0" xfId="30" applyNumberFormat="1" applyFont="1" applyBorder="1" applyAlignment="1" applyProtection="1">
      <alignment vertical="center"/>
    </xf>
    <xf numFmtId="0" fontId="35" fillId="0" borderId="0" xfId="30" applyNumberFormat="1" applyFont="1" applyFill="1" applyBorder="1" applyAlignment="1" applyProtection="1">
      <alignment horizontal="center" vertical="center"/>
    </xf>
    <xf numFmtId="0" fontId="33" fillId="24" borderId="15" xfId="30" applyNumberFormat="1" applyFont="1" applyFill="1" applyBorder="1" applyAlignment="1" applyProtection="1">
      <alignment horizontal="center" vertical="center"/>
    </xf>
    <xf numFmtId="0" fontId="36" fillId="24" borderId="15" xfId="30" applyNumberFormat="1" applyFont="1" applyFill="1" applyBorder="1" applyAlignment="1" applyProtection="1">
      <alignment horizontal="center" vertical="center"/>
    </xf>
    <xf numFmtId="0" fontId="37" fillId="0" borderId="0" xfId="30" applyNumberFormat="1" applyFont="1" applyFill="1" applyBorder="1" applyAlignment="1" applyProtection="1">
      <alignment horizontal="center" vertical="center"/>
    </xf>
    <xf numFmtId="0" fontId="34" fillId="3" borderId="16" xfId="30" applyNumberFormat="1" applyFont="1" applyFill="1" applyBorder="1" applyAlignment="1" applyProtection="1">
      <alignment horizontal="center" vertical="center" wrapText="1"/>
    </xf>
    <xf numFmtId="4" fontId="40" fillId="25" borderId="19" xfId="43" applyNumberFormat="1" applyFont="1" applyFill="1" applyBorder="1" applyAlignment="1">
      <alignment horizontal="center" vertical="center" wrapText="1"/>
    </xf>
    <xf numFmtId="0" fontId="41" fillId="26" borderId="16" xfId="30" applyNumberFormat="1" applyFont="1" applyFill="1" applyBorder="1" applyAlignment="1" applyProtection="1">
      <alignment horizontal="center" vertical="center" wrapText="1"/>
    </xf>
    <xf numFmtId="167" fontId="35" fillId="0" borderId="21" xfId="30" applyNumberFormat="1" applyFont="1" applyFill="1" applyBorder="1" applyAlignment="1" applyProtection="1">
      <alignment vertical="center"/>
    </xf>
    <xf numFmtId="167" fontId="42" fillId="0" borderId="13" xfId="30" applyNumberFormat="1" applyFont="1" applyFill="1" applyBorder="1" applyAlignment="1" applyProtection="1">
      <alignment vertical="center"/>
    </xf>
    <xf numFmtId="167" fontId="42" fillId="0" borderId="22" xfId="30" applyNumberFormat="1" applyFont="1" applyFill="1" applyBorder="1" applyAlignment="1" applyProtection="1">
      <alignment vertical="center"/>
    </xf>
    <xf numFmtId="0" fontId="33" fillId="0" borderId="0" xfId="30" applyNumberFormat="1" applyFont="1" applyFill="1" applyBorder="1" applyAlignment="1" applyProtection="1">
      <alignment vertical="center"/>
    </xf>
    <xf numFmtId="167" fontId="33" fillId="0" borderId="0" xfId="30" applyNumberFormat="1" applyFont="1" applyBorder="1" applyAlignment="1" applyProtection="1">
      <alignment vertical="center"/>
    </xf>
    <xf numFmtId="0" fontId="45" fillId="0" borderId="0" xfId="30" applyNumberFormat="1" applyFont="1" applyBorder="1" applyAlignment="1" applyProtection="1">
      <alignment horizontal="center" vertical="center"/>
    </xf>
    <xf numFmtId="0" fontId="46" fillId="0" borderId="0" xfId="30" applyNumberFormat="1" applyFont="1" applyBorder="1" applyAlignment="1" applyProtection="1">
      <alignment vertical="center"/>
    </xf>
    <xf numFmtId="0" fontId="33" fillId="0" borderId="1" xfId="30" applyNumberFormat="1" applyFont="1" applyBorder="1" applyAlignment="1" applyProtection="1">
      <alignment vertical="center"/>
    </xf>
    <xf numFmtId="0" fontId="47" fillId="26" borderId="1" xfId="30" applyNumberFormat="1" applyFont="1" applyFill="1" applyBorder="1" applyAlignment="1" applyProtection="1">
      <alignment horizontal="left" vertical="center"/>
    </xf>
    <xf numFmtId="0" fontId="33" fillId="26" borderId="15" xfId="30" applyNumberFormat="1" applyFont="1" applyFill="1" applyBorder="1" applyAlignment="1" applyProtection="1">
      <alignment vertical="center"/>
    </xf>
    <xf numFmtId="0" fontId="33" fillId="0" borderId="15" xfId="30" applyNumberFormat="1" applyFont="1" applyBorder="1" applyAlignment="1" applyProtection="1">
      <alignment vertical="center"/>
    </xf>
    <xf numFmtId="0" fontId="46" fillId="26" borderId="15" xfId="30" applyNumberFormat="1" applyFont="1" applyFill="1" applyBorder="1" applyAlignment="1" applyProtection="1">
      <alignment vertical="center"/>
    </xf>
    <xf numFmtId="167" fontId="45" fillId="0" borderId="0" xfId="30" applyNumberFormat="1" applyFont="1" applyBorder="1" applyAlignment="1" applyProtection="1">
      <alignment vertical="center"/>
    </xf>
    <xf numFmtId="0" fontId="45" fillId="0" borderId="0" xfId="30" applyNumberFormat="1" applyFont="1" applyBorder="1" applyAlignment="1" applyProtection="1">
      <alignment vertical="center"/>
    </xf>
    <xf numFmtId="0" fontId="49" fillId="0" borderId="0" xfId="30" applyNumberFormat="1" applyFont="1" applyBorder="1" applyAlignment="1" applyProtection="1">
      <alignment horizontal="center" vertical="center" wrapText="1"/>
    </xf>
    <xf numFmtId="167" fontId="44" fillId="34" borderId="2" xfId="30" applyNumberFormat="1" applyFont="1" applyFill="1" applyBorder="1" applyAlignment="1" applyProtection="1">
      <alignment horizontal="center" vertical="center" wrapText="1"/>
    </xf>
    <xf numFmtId="167" fontId="44" fillId="34" borderId="0" xfId="30" applyNumberFormat="1" applyFont="1" applyFill="1" applyBorder="1" applyAlignment="1" applyProtection="1">
      <alignment horizontal="center" vertical="center" wrapText="1"/>
    </xf>
    <xf numFmtId="167" fontId="42" fillId="0" borderId="13" xfId="30" applyNumberFormat="1" applyFont="1" applyBorder="1" applyAlignment="1" applyProtection="1">
      <alignment vertical="center"/>
    </xf>
    <xf numFmtId="167" fontId="42" fillId="0" borderId="21" xfId="30" applyNumberFormat="1" applyFont="1" applyBorder="1" applyAlignment="1" applyProtection="1">
      <alignment vertical="center"/>
    </xf>
    <xf numFmtId="167" fontId="42" fillId="0" borderId="22" xfId="30" applyNumberFormat="1" applyFont="1" applyBorder="1" applyAlignment="1" applyProtection="1">
      <alignment vertical="center"/>
    </xf>
    <xf numFmtId="0" fontId="35" fillId="0" borderId="23" xfId="30" applyNumberFormat="1" applyFont="1" applyFill="1" applyBorder="1" applyAlignment="1" applyProtection="1">
      <alignment horizontal="center" vertical="center" wrapText="1"/>
    </xf>
    <xf numFmtId="167" fontId="49" fillId="0" borderId="23" xfId="30" applyNumberFormat="1" applyFont="1" applyFill="1" applyBorder="1" applyAlignment="1" applyProtection="1">
      <alignment vertical="center"/>
    </xf>
    <xf numFmtId="167" fontId="42" fillId="0" borderId="31" xfId="30" applyNumberFormat="1" applyFont="1" applyFill="1" applyBorder="1" applyAlignment="1" applyProtection="1">
      <alignment vertical="center"/>
    </xf>
    <xf numFmtId="167" fontId="42" fillId="0" borderId="32" xfId="30" applyNumberFormat="1" applyFont="1" applyFill="1" applyBorder="1" applyAlignment="1" applyProtection="1">
      <alignment vertical="center"/>
    </xf>
    <xf numFmtId="0" fontId="51" fillId="0" borderId="0" xfId="30" applyNumberFormat="1" applyFont="1" applyFill="1" applyBorder="1" applyAlignment="1" applyProtection="1">
      <alignment vertical="center"/>
    </xf>
    <xf numFmtId="167" fontId="42" fillId="0" borderId="14" xfId="30" applyNumberFormat="1" applyFont="1" applyFill="1" applyBorder="1" applyAlignment="1" applyProtection="1">
      <alignment vertical="center"/>
    </xf>
    <xf numFmtId="167" fontId="42" fillId="0" borderId="36" xfId="30" applyNumberFormat="1" applyFont="1" applyFill="1" applyBorder="1" applyAlignment="1" applyProtection="1">
      <alignment vertical="center"/>
    </xf>
    <xf numFmtId="167" fontId="42" fillId="0" borderId="38" xfId="30" applyNumberFormat="1" applyFont="1" applyFill="1" applyBorder="1" applyAlignment="1" applyProtection="1">
      <alignment vertical="center"/>
    </xf>
    <xf numFmtId="0" fontId="50" fillId="0" borderId="0" xfId="30" applyNumberFormat="1" applyFont="1" applyBorder="1" applyAlignment="1" applyProtection="1">
      <alignment horizontal="center" vertical="center" wrapText="1"/>
    </xf>
    <xf numFmtId="167" fontId="50" fillId="0" borderId="0" xfId="30" applyNumberFormat="1" applyFont="1" applyBorder="1" applyAlignment="1" applyProtection="1">
      <alignment vertical="center"/>
    </xf>
    <xf numFmtId="167" fontId="46" fillId="0" borderId="0" xfId="30" applyNumberFormat="1" applyFont="1" applyBorder="1" applyAlignment="1" applyProtection="1">
      <alignment vertical="center"/>
    </xf>
    <xf numFmtId="0" fontId="56" fillId="0" borderId="0" xfId="30" applyNumberFormat="1" applyFont="1" applyBorder="1" applyAlignment="1" applyProtection="1">
      <alignment vertical="center"/>
    </xf>
    <xf numFmtId="167" fontId="49" fillId="0" borderId="39" xfId="30" applyNumberFormat="1" applyFont="1" applyFill="1" applyBorder="1" applyAlignment="1" applyProtection="1">
      <alignment vertical="center"/>
    </xf>
    <xf numFmtId="0" fontId="42" fillId="0" borderId="35" xfId="30" applyNumberFormat="1" applyFont="1" applyFill="1" applyBorder="1" applyAlignment="1" applyProtection="1">
      <alignment vertical="center"/>
    </xf>
    <xf numFmtId="0" fontId="42" fillId="0" borderId="14" xfId="30" applyNumberFormat="1" applyFont="1" applyFill="1" applyBorder="1" applyAlignment="1" applyProtection="1">
      <alignment vertical="center"/>
    </xf>
    <xf numFmtId="167" fontId="42" fillId="0" borderId="41" xfId="30" applyNumberFormat="1" applyFont="1" applyFill="1" applyBorder="1" applyAlignment="1" applyProtection="1">
      <alignment vertical="center"/>
    </xf>
    <xf numFmtId="167" fontId="42" fillId="0" borderId="43" xfId="30" applyNumberFormat="1" applyFont="1" applyFill="1" applyBorder="1" applyAlignment="1" applyProtection="1">
      <alignment vertical="center"/>
    </xf>
    <xf numFmtId="167" fontId="42" fillId="0" borderId="44" xfId="30" applyNumberFormat="1" applyFont="1" applyFill="1" applyBorder="1" applyAlignment="1" applyProtection="1">
      <alignment vertical="center"/>
    </xf>
    <xf numFmtId="167" fontId="42" fillId="0" borderId="40" xfId="30" applyNumberFormat="1" applyFont="1" applyFill="1" applyBorder="1" applyAlignment="1" applyProtection="1">
      <alignment vertical="center"/>
    </xf>
    <xf numFmtId="167" fontId="49" fillId="0" borderId="45" xfId="30" applyNumberFormat="1" applyFont="1" applyFill="1" applyBorder="1" applyAlignment="1" applyProtection="1">
      <alignment vertical="center"/>
    </xf>
    <xf numFmtId="167" fontId="42" fillId="0" borderId="46" xfId="30" applyNumberFormat="1" applyFont="1" applyFill="1" applyBorder="1" applyAlignment="1" applyProtection="1">
      <alignment vertical="center"/>
    </xf>
    <xf numFmtId="0" fontId="42" fillId="0" borderId="38" xfId="30" applyNumberFormat="1" applyFont="1" applyFill="1" applyBorder="1" applyAlignment="1" applyProtection="1">
      <alignment vertical="center"/>
    </xf>
    <xf numFmtId="0" fontId="35" fillId="0" borderId="37" xfId="30" applyNumberFormat="1" applyFont="1" applyFill="1" applyBorder="1" applyAlignment="1" applyProtection="1">
      <alignment horizontal="center" vertical="center" wrapText="1"/>
    </xf>
    <xf numFmtId="167" fontId="42" fillId="0" borderId="47" xfId="30" applyNumberFormat="1" applyFont="1" applyFill="1" applyBorder="1" applyAlignment="1" applyProtection="1">
      <alignment vertical="center"/>
    </xf>
    <xf numFmtId="0" fontId="42" fillId="0" borderId="48" xfId="30" applyNumberFormat="1" applyFont="1" applyFill="1" applyBorder="1" applyAlignment="1" applyProtection="1">
      <alignment vertical="center"/>
    </xf>
    <xf numFmtId="167" fontId="48" fillId="0" borderId="0" xfId="30" applyNumberFormat="1" applyFont="1" applyBorder="1" applyAlignment="1" applyProtection="1">
      <alignment vertical="center"/>
    </xf>
    <xf numFmtId="0" fontId="34" fillId="0" borderId="0" xfId="30" applyNumberFormat="1" applyFont="1" applyBorder="1" applyAlignment="1" applyProtection="1">
      <alignment vertical="center" wrapText="1"/>
    </xf>
    <xf numFmtId="0" fontId="35" fillId="0" borderId="49" xfId="30" applyNumberFormat="1" applyFont="1" applyBorder="1" applyAlignment="1" applyProtection="1">
      <alignment horizontal="center" vertical="center" wrapText="1"/>
    </xf>
    <xf numFmtId="167" fontId="49" fillId="0" borderId="49" xfId="30" applyNumberFormat="1" applyFont="1" applyBorder="1" applyAlignment="1" applyProtection="1">
      <alignment vertical="center"/>
    </xf>
    <xf numFmtId="167" fontId="42" fillId="0" borderId="49" xfId="30" applyNumberFormat="1" applyFont="1" applyBorder="1" applyAlignment="1" applyProtection="1">
      <alignment vertical="center"/>
    </xf>
    <xf numFmtId="167" fontId="45" fillId="0" borderId="13" xfId="30" applyNumberFormat="1" applyFont="1" applyBorder="1" applyAlignment="1" applyProtection="1">
      <alignment vertical="center"/>
    </xf>
    <xf numFmtId="0" fontId="45" fillId="0" borderId="13" xfId="30" applyNumberFormat="1" applyFont="1" applyBorder="1" applyAlignment="1" applyProtection="1">
      <alignment vertical="center"/>
    </xf>
    <xf numFmtId="0" fontId="45" fillId="0" borderId="29" xfId="30" applyNumberFormat="1" applyFont="1" applyBorder="1" applyAlignment="1" applyProtection="1">
      <alignment vertical="center"/>
    </xf>
    <xf numFmtId="167" fontId="45" fillId="0" borderId="40" xfId="30" applyNumberFormat="1" applyFont="1" applyBorder="1" applyAlignment="1" applyProtection="1">
      <alignment vertical="center"/>
    </xf>
    <xf numFmtId="167" fontId="45" fillId="0" borderId="42" xfId="30" applyNumberFormat="1" applyFont="1" applyBorder="1" applyAlignment="1" applyProtection="1">
      <alignment vertical="center"/>
    </xf>
    <xf numFmtId="0" fontId="45" fillId="0" borderId="35" xfId="30" applyNumberFormat="1" applyFont="1" applyFill="1" applyBorder="1" applyAlignment="1" applyProtection="1">
      <alignment vertical="center"/>
    </xf>
    <xf numFmtId="167" fontId="45" fillId="0" borderId="14" xfId="30" applyNumberFormat="1" applyFont="1" applyFill="1" applyBorder="1" applyAlignment="1" applyProtection="1">
      <alignment vertical="center"/>
    </xf>
    <xf numFmtId="167" fontId="45" fillId="0" borderId="34" xfId="30" applyNumberFormat="1" applyFont="1" applyFill="1" applyBorder="1" applyAlignment="1" applyProtection="1">
      <alignment vertical="center"/>
    </xf>
    <xf numFmtId="4" fontId="40" fillId="36" borderId="19" xfId="43" applyNumberFormat="1" applyFont="1" applyFill="1" applyBorder="1" applyAlignment="1">
      <alignment horizontal="center" vertical="center" wrapText="1"/>
    </xf>
    <xf numFmtId="0" fontId="58" fillId="0" borderId="0" xfId="45"/>
    <xf numFmtId="167" fontId="59" fillId="0" borderId="0" xfId="46" applyNumberFormat="1" applyFont="1" applyBorder="1" applyAlignment="1" applyProtection="1">
      <alignment vertical="center"/>
    </xf>
    <xf numFmtId="0" fontId="60" fillId="0" borderId="0" xfId="46" applyNumberFormat="1" applyFont="1" applyBorder="1" applyAlignment="1" applyProtection="1">
      <alignment horizontal="right" vertical="center" wrapText="1"/>
    </xf>
    <xf numFmtId="0" fontId="59" fillId="0" borderId="50" xfId="46" applyNumberFormat="1" applyFont="1" applyBorder="1" applyAlignment="1" applyProtection="1">
      <alignment vertical="center"/>
    </xf>
    <xf numFmtId="165" fontId="17" fillId="0" borderId="0" xfId="46"/>
    <xf numFmtId="0" fontId="59" fillId="37" borderId="51" xfId="46" applyNumberFormat="1" applyFont="1" applyFill="1" applyBorder="1" applyAlignment="1" applyProtection="1">
      <alignment vertical="center"/>
    </xf>
    <xf numFmtId="0" fontId="62" fillId="0" borderId="0" xfId="46" applyNumberFormat="1" applyFont="1" applyBorder="1" applyAlignment="1" applyProtection="1">
      <alignment vertical="center"/>
    </xf>
    <xf numFmtId="0" fontId="59" fillId="0" borderId="0" xfId="46" applyNumberFormat="1" applyFont="1" applyBorder="1" applyAlignment="1" applyProtection="1">
      <alignment vertical="center"/>
    </xf>
    <xf numFmtId="0" fontId="62" fillId="0" borderId="0" xfId="46" applyNumberFormat="1" applyFont="1" applyBorder="1" applyAlignment="1" applyProtection="1">
      <alignment horizontal="center" vertical="center"/>
    </xf>
    <xf numFmtId="167" fontId="62" fillId="0" borderId="0" xfId="46" applyNumberFormat="1" applyFont="1" applyBorder="1" applyAlignment="1" applyProtection="1">
      <alignment horizontal="center" vertical="center"/>
    </xf>
    <xf numFmtId="0" fontId="63" fillId="42" borderId="54" xfId="46" applyNumberFormat="1" applyFont="1" applyFill="1" applyBorder="1" applyAlignment="1" applyProtection="1">
      <alignment horizontal="center" vertical="center" wrapText="1"/>
    </xf>
    <xf numFmtId="0" fontId="62" fillId="43" borderId="54" xfId="46" applyNumberFormat="1" applyFont="1" applyFill="1" applyBorder="1" applyAlignment="1" applyProtection="1">
      <alignment horizontal="center" vertical="center" wrapText="1"/>
    </xf>
    <xf numFmtId="0" fontId="51" fillId="0" borderId="0" xfId="46" applyNumberFormat="1" applyFont="1" applyFill="1" applyBorder="1" applyAlignment="1" applyProtection="1">
      <alignment vertical="center"/>
    </xf>
    <xf numFmtId="164" fontId="51" fillId="0" borderId="0" xfId="46" applyNumberFormat="1" applyFont="1" applyFill="1" applyBorder="1" applyAlignment="1" applyProtection="1">
      <alignment vertical="center"/>
    </xf>
    <xf numFmtId="167" fontId="42" fillId="0" borderId="60" xfId="46" applyNumberFormat="1" applyFont="1" applyFill="1" applyBorder="1" applyAlignment="1" applyProtection="1">
      <alignment vertical="center"/>
    </xf>
    <xf numFmtId="167" fontId="42" fillId="0" borderId="61" xfId="46" applyNumberFormat="1" applyFont="1" applyFill="1" applyBorder="1" applyAlignment="1" applyProtection="1">
      <alignment vertical="center"/>
    </xf>
    <xf numFmtId="167" fontId="42" fillId="0" borderId="62" xfId="46" applyNumberFormat="1" applyFont="1" applyFill="1" applyBorder="1" applyAlignment="1" applyProtection="1">
      <alignment vertical="center"/>
    </xf>
    <xf numFmtId="0" fontId="66" fillId="0" borderId="0" xfId="45" applyFont="1" applyFill="1"/>
    <xf numFmtId="165" fontId="17" fillId="0" borderId="0" xfId="46" applyFont="1" applyFill="1"/>
    <xf numFmtId="167" fontId="42" fillId="0" borderId="63" xfId="46" applyNumberFormat="1" applyFont="1" applyFill="1" applyBorder="1" applyAlignment="1" applyProtection="1">
      <alignment vertical="center"/>
    </xf>
    <xf numFmtId="167" fontId="42" fillId="0" borderId="64" xfId="46" applyNumberFormat="1" applyFont="1" applyFill="1" applyBorder="1" applyAlignment="1" applyProtection="1">
      <alignment vertical="center"/>
    </xf>
    <xf numFmtId="167" fontId="51" fillId="0" borderId="0" xfId="46" applyNumberFormat="1" applyFont="1" applyFill="1" applyBorder="1" applyAlignment="1" applyProtection="1">
      <alignment vertical="center"/>
    </xf>
    <xf numFmtId="167" fontId="49" fillId="0" borderId="53" xfId="46" applyNumberFormat="1" applyFont="1" applyBorder="1" applyAlignment="1" applyProtection="1">
      <alignment vertical="center"/>
    </xf>
    <xf numFmtId="0" fontId="62" fillId="0" borderId="52" xfId="46" applyNumberFormat="1" applyFont="1" applyBorder="1" applyAlignment="1" applyProtection="1">
      <alignment vertical="center" wrapText="1"/>
    </xf>
    <xf numFmtId="165" fontId="37" fillId="0" borderId="0" xfId="46" applyFont="1"/>
    <xf numFmtId="167" fontId="65" fillId="0" borderId="0" xfId="46" applyNumberFormat="1" applyFont="1" applyBorder="1" applyAlignment="1" applyProtection="1">
      <alignment vertical="center"/>
    </xf>
    <xf numFmtId="0" fontId="67" fillId="0" borderId="0" xfId="45" applyFont="1"/>
    <xf numFmtId="0" fontId="9" fillId="0" borderId="0" xfId="0" applyFont="1"/>
    <xf numFmtId="164" fontId="9" fillId="0" borderId="0" xfId="0" applyNumberFormat="1" applyFont="1"/>
    <xf numFmtId="167" fontId="49" fillId="0" borderId="37" xfId="30" applyNumberFormat="1" applyFont="1" applyFill="1" applyBorder="1" applyAlignment="1" applyProtection="1">
      <alignment vertical="center"/>
    </xf>
    <xf numFmtId="167" fontId="42" fillId="0" borderId="37" xfId="30" applyNumberFormat="1" applyFont="1" applyFill="1" applyBorder="1" applyAlignment="1" applyProtection="1">
      <alignment vertical="center"/>
    </xf>
    <xf numFmtId="0" fontId="45" fillId="44" borderId="0" xfId="30" applyNumberFormat="1" applyFont="1" applyFill="1" applyBorder="1" applyAlignment="1" applyProtection="1">
      <alignment horizontal="center" vertical="center"/>
    </xf>
    <xf numFmtId="0" fontId="50" fillId="44" borderId="0" xfId="30" applyNumberFormat="1" applyFont="1" applyFill="1" applyBorder="1" applyAlignment="1" applyProtection="1">
      <alignment horizontal="center" vertical="center" wrapText="1"/>
    </xf>
    <xf numFmtId="167" fontId="50" fillId="44" borderId="0" xfId="30" applyNumberFormat="1" applyFont="1" applyFill="1" applyBorder="1" applyAlignment="1" applyProtection="1">
      <alignment vertical="center"/>
    </xf>
    <xf numFmtId="167" fontId="46" fillId="44" borderId="0" xfId="30" applyNumberFormat="1" applyFont="1" applyFill="1" applyBorder="1" applyAlignment="1" applyProtection="1">
      <alignment vertical="center"/>
    </xf>
    <xf numFmtId="0" fontId="33" fillId="44" borderId="0" xfId="30" applyNumberFormat="1" applyFont="1" applyFill="1" applyBorder="1" applyAlignment="1" applyProtection="1">
      <alignment vertical="center"/>
    </xf>
    <xf numFmtId="167" fontId="34" fillId="45" borderId="0" xfId="30" applyNumberFormat="1" applyFont="1" applyFill="1" applyBorder="1" applyAlignment="1" applyProtection="1">
      <alignment vertical="center"/>
    </xf>
    <xf numFmtId="167" fontId="34" fillId="0" borderId="0" xfId="30" applyNumberFormat="1" applyFont="1" applyBorder="1" applyAlignment="1" applyProtection="1">
      <alignment vertical="center"/>
    </xf>
    <xf numFmtId="167" fontId="34" fillId="3" borderId="3" xfId="30" applyNumberFormat="1" applyFont="1" applyFill="1" applyBorder="1" applyAlignment="1" applyProtection="1">
      <alignment vertical="center"/>
    </xf>
    <xf numFmtId="0" fontId="33" fillId="3" borderId="15" xfId="30" applyNumberFormat="1" applyFont="1" applyFill="1" applyBorder="1" applyAlignment="1" applyProtection="1">
      <alignment vertical="center"/>
    </xf>
    <xf numFmtId="167" fontId="50" fillId="3" borderId="17" xfId="30" applyNumberFormat="1" applyFont="1" applyFill="1" applyBorder="1" applyAlignment="1" applyProtection="1">
      <alignment vertical="center"/>
    </xf>
    <xf numFmtId="167" fontId="34" fillId="44" borderId="3" xfId="30" applyNumberFormat="1" applyFont="1" applyFill="1" applyBorder="1" applyAlignment="1" applyProtection="1">
      <alignment vertical="center"/>
    </xf>
    <xf numFmtId="167" fontId="50" fillId="44" borderId="15" xfId="30" applyNumberFormat="1" applyFont="1" applyFill="1" applyBorder="1" applyAlignment="1" applyProtection="1">
      <alignment vertical="center"/>
    </xf>
    <xf numFmtId="167" fontId="50" fillId="44" borderId="17" xfId="30" applyNumberFormat="1" applyFont="1" applyFill="1" applyBorder="1" applyAlignment="1" applyProtection="1">
      <alignment vertical="center"/>
    </xf>
    <xf numFmtId="167" fontId="34" fillId="28" borderId="3" xfId="30" applyNumberFormat="1" applyFont="1" applyFill="1" applyBorder="1" applyAlignment="1" applyProtection="1">
      <alignment vertical="center"/>
    </xf>
    <xf numFmtId="167" fontId="50" fillId="28" borderId="17" xfId="30" applyNumberFormat="1" applyFont="1" applyFill="1" applyBorder="1" applyAlignment="1" applyProtection="1">
      <alignment vertical="center"/>
    </xf>
    <xf numFmtId="167" fontId="50" fillId="28" borderId="16" xfId="30" applyNumberFormat="1" applyFont="1" applyFill="1" applyBorder="1" applyAlignment="1" applyProtection="1">
      <alignment vertical="center"/>
    </xf>
    <xf numFmtId="167" fontId="34" fillId="27" borderId="3" xfId="30" applyNumberFormat="1" applyFont="1" applyFill="1" applyBorder="1" applyAlignment="1" applyProtection="1">
      <alignment vertical="center"/>
    </xf>
    <xf numFmtId="167" fontId="34" fillId="25" borderId="16" xfId="30" applyNumberFormat="1" applyFont="1" applyFill="1" applyBorder="1" applyAlignment="1" applyProtection="1">
      <alignment vertical="center"/>
    </xf>
    <xf numFmtId="0" fontId="33" fillId="46" borderId="3" xfId="30" applyNumberFormat="1" applyFont="1" applyFill="1" applyBorder="1" applyAlignment="1" applyProtection="1">
      <alignment vertical="center"/>
    </xf>
    <xf numFmtId="164" fontId="2" fillId="0" borderId="0" xfId="1"/>
    <xf numFmtId="164" fontId="9" fillId="0" borderId="0" xfId="1" applyFont="1"/>
    <xf numFmtId="0" fontId="38" fillId="48" borderId="16" xfId="30" applyNumberFormat="1" applyFont="1" applyFill="1" applyBorder="1" applyAlignment="1" applyProtection="1">
      <alignment horizontal="center" vertical="center" wrapText="1"/>
    </xf>
    <xf numFmtId="0" fontId="38" fillId="48" borderId="18" xfId="30" applyNumberFormat="1" applyFont="1" applyFill="1" applyBorder="1" applyAlignment="1" applyProtection="1">
      <alignment horizontal="center" vertical="center" wrapText="1"/>
    </xf>
    <xf numFmtId="0" fontId="0" fillId="0" borderId="66" xfId="0" applyBorder="1"/>
    <xf numFmtId="0" fontId="9" fillId="0" borderId="24" xfId="0" applyFont="1" applyBorder="1"/>
    <xf numFmtId="0" fontId="9" fillId="0" borderId="24" xfId="0" applyFont="1" applyBorder="1" applyAlignment="1">
      <alignment horizontal="center"/>
    </xf>
    <xf numFmtId="0" fontId="10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/>
    <xf numFmtId="0" fontId="11" fillId="6" borderId="24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0" fillId="0" borderId="24" xfId="0" applyBorder="1"/>
    <xf numFmtId="0" fontId="4" fillId="0" borderId="67" xfId="0" applyFont="1" applyBorder="1" applyAlignment="1">
      <alignment vertical="center" wrapText="1"/>
    </xf>
    <xf numFmtId="0" fontId="0" fillId="0" borderId="68" xfId="0" applyBorder="1"/>
    <xf numFmtId="0" fontId="9" fillId="0" borderId="68" xfId="0" applyFont="1" applyBorder="1"/>
    <xf numFmtId="0" fontId="0" fillId="0" borderId="68" xfId="0" applyFill="1" applyBorder="1"/>
    <xf numFmtId="0" fontId="0" fillId="0" borderId="69" xfId="0" applyFill="1" applyBorder="1"/>
    <xf numFmtId="0" fontId="0" fillId="0" borderId="12" xfId="0" applyBorder="1"/>
    <xf numFmtId="0" fontId="3" fillId="0" borderId="12" xfId="0" applyFont="1" applyBorder="1"/>
    <xf numFmtId="167" fontId="35" fillId="0" borderId="0" xfId="30" applyNumberFormat="1" applyFont="1" applyBorder="1" applyAlignment="1" applyProtection="1">
      <alignment vertical="center"/>
    </xf>
    <xf numFmtId="0" fontId="33" fillId="24" borderId="0" xfId="30" applyNumberFormat="1" applyFont="1" applyFill="1" applyBorder="1" applyAlignment="1" applyProtection="1">
      <alignment horizontal="center" vertical="center"/>
    </xf>
    <xf numFmtId="0" fontId="45" fillId="0" borderId="12" xfId="30" applyNumberFormat="1" applyFont="1" applyBorder="1" applyAlignment="1" applyProtection="1">
      <alignment horizontal="center" vertical="center"/>
    </xf>
    <xf numFmtId="0" fontId="45" fillId="0" borderId="71" xfId="30" applyNumberFormat="1" applyFont="1" applyBorder="1" applyAlignment="1" applyProtection="1">
      <alignment horizontal="center" vertical="center"/>
    </xf>
    <xf numFmtId="0" fontId="47" fillId="0" borderId="1" xfId="30" applyNumberFormat="1" applyFont="1" applyFill="1" applyBorder="1" applyAlignment="1" applyProtection="1">
      <alignment horizontal="left" vertical="center"/>
    </xf>
    <xf numFmtId="0" fontId="33" fillId="0" borderId="15" xfId="30" applyNumberFormat="1" applyFont="1" applyFill="1" applyBorder="1" applyAlignment="1" applyProtection="1">
      <alignment vertical="center"/>
    </xf>
    <xf numFmtId="164" fontId="71" fillId="0" borderId="0" xfId="1" applyFont="1" applyBorder="1" applyAlignment="1" applyProtection="1">
      <alignment vertical="center"/>
    </xf>
    <xf numFmtId="164" fontId="72" fillId="0" borderId="2" xfId="1" applyFont="1" applyFill="1" applyBorder="1" applyAlignment="1" applyProtection="1"/>
    <xf numFmtId="164" fontId="6" fillId="0" borderId="2" xfId="1" applyFont="1" applyFill="1" applyBorder="1" applyAlignment="1" applyProtection="1"/>
    <xf numFmtId="0" fontId="72" fillId="0" borderId="2" xfId="0" applyFont="1" applyBorder="1"/>
    <xf numFmtId="0" fontId="72" fillId="0" borderId="2" xfId="0" applyFont="1" applyFill="1" applyBorder="1"/>
    <xf numFmtId="164" fontId="72" fillId="0" borderId="2" xfId="0" applyNumberFormat="1" applyFont="1" applyBorder="1"/>
    <xf numFmtId="164" fontId="6" fillId="49" borderId="2" xfId="1" applyFont="1" applyFill="1" applyBorder="1" applyAlignment="1" applyProtection="1"/>
    <xf numFmtId="0" fontId="43" fillId="0" borderId="23" xfId="30" applyNumberFormat="1" applyFont="1" applyFill="1" applyBorder="1" applyAlignment="1" applyProtection="1">
      <alignment horizontal="center" vertical="center" wrapText="1"/>
    </xf>
    <xf numFmtId="167" fontId="42" fillId="0" borderId="73" xfId="30" applyNumberFormat="1" applyFont="1" applyFill="1" applyBorder="1" applyAlignment="1" applyProtection="1">
      <alignment vertical="center"/>
    </xf>
    <xf numFmtId="0" fontId="43" fillId="0" borderId="74" xfId="30" applyNumberFormat="1" applyFont="1" applyFill="1" applyBorder="1" applyAlignment="1" applyProtection="1">
      <alignment horizontal="center" vertical="center" wrapText="1"/>
    </xf>
    <xf numFmtId="167" fontId="35" fillId="0" borderId="75" xfId="30" applyNumberFormat="1" applyFont="1" applyFill="1" applyBorder="1" applyAlignment="1" applyProtection="1">
      <alignment vertical="center"/>
    </xf>
    <xf numFmtId="167" fontId="42" fillId="0" borderId="76" xfId="30" applyNumberFormat="1" applyFont="1" applyFill="1" applyBorder="1" applyAlignment="1" applyProtection="1">
      <alignment vertical="center"/>
    </xf>
    <xf numFmtId="0" fontId="36" fillId="24" borderId="80" xfId="30" applyNumberFormat="1" applyFont="1" applyFill="1" applyBorder="1" applyAlignment="1" applyProtection="1">
      <alignment horizontal="center" vertical="center"/>
    </xf>
    <xf numFmtId="0" fontId="56" fillId="0" borderId="81" xfId="30" applyNumberFormat="1" applyFont="1" applyBorder="1" applyAlignment="1" applyProtection="1">
      <alignment vertical="center"/>
    </xf>
    <xf numFmtId="167" fontId="49" fillId="0" borderId="43" xfId="30" applyNumberFormat="1" applyFont="1" applyFill="1" applyBorder="1" applyAlignment="1" applyProtection="1">
      <alignment vertical="center"/>
    </xf>
    <xf numFmtId="167" fontId="42" fillId="0" borderId="72" xfId="30" applyNumberFormat="1" applyFont="1" applyFill="1" applyBorder="1" applyAlignment="1" applyProtection="1">
      <alignment vertical="center"/>
    </xf>
    <xf numFmtId="167" fontId="49" fillId="0" borderId="44" xfId="30" applyNumberFormat="1" applyFont="1" applyFill="1" applyBorder="1" applyAlignment="1" applyProtection="1">
      <alignment vertical="center"/>
    </xf>
    <xf numFmtId="0" fontId="37" fillId="0" borderId="72" xfId="30" applyNumberFormat="1" applyFont="1" applyFill="1" applyBorder="1" applyAlignment="1" applyProtection="1">
      <alignment vertical="center" wrapText="1"/>
    </xf>
    <xf numFmtId="167" fontId="42" fillId="0" borderId="28" xfId="30" applyNumberFormat="1" applyFont="1" applyFill="1" applyBorder="1" applyAlignment="1" applyProtection="1">
      <alignment vertical="center"/>
    </xf>
    <xf numFmtId="167" fontId="51" fillId="0" borderId="72" xfId="30" applyNumberFormat="1" applyFont="1" applyFill="1" applyBorder="1" applyAlignment="1" applyProtection="1">
      <alignment vertical="center"/>
    </xf>
    <xf numFmtId="167" fontId="42" fillId="0" borderId="49" xfId="30" applyNumberFormat="1" applyFont="1" applyFill="1" applyBorder="1" applyAlignment="1" applyProtection="1">
      <alignment vertical="center"/>
    </xf>
    <xf numFmtId="0" fontId="51" fillId="0" borderId="72" xfId="30" applyNumberFormat="1" applyFont="1" applyFill="1" applyBorder="1" applyAlignment="1" applyProtection="1">
      <alignment vertical="center"/>
    </xf>
    <xf numFmtId="167" fontId="69" fillId="0" borderId="72" xfId="30" applyNumberFormat="1" applyFont="1" applyFill="1" applyBorder="1" applyAlignment="1" applyProtection="1">
      <alignment vertical="center"/>
    </xf>
    <xf numFmtId="0" fontId="54" fillId="0" borderId="72" xfId="30" applyNumberFormat="1" applyFont="1" applyFill="1" applyBorder="1" applyAlignment="1" applyProtection="1">
      <alignment horizontal="center" vertical="center" wrapText="1"/>
    </xf>
    <xf numFmtId="167" fontId="49" fillId="0" borderId="79" xfId="30" applyNumberFormat="1" applyFont="1" applyFill="1" applyBorder="1" applyAlignment="1" applyProtection="1">
      <alignment vertical="center"/>
    </xf>
    <xf numFmtId="0" fontId="44" fillId="0" borderId="30" xfId="30" applyNumberFormat="1" applyFont="1" applyFill="1" applyBorder="1" applyAlignment="1" applyProtection="1">
      <alignment horizontal="center" vertical="center"/>
    </xf>
    <xf numFmtId="167" fontId="44" fillId="0" borderId="30" xfId="30" applyNumberFormat="1" applyFont="1" applyFill="1" applyBorder="1" applyAlignment="1" applyProtection="1">
      <alignment horizontal="center" vertical="center"/>
    </xf>
    <xf numFmtId="0" fontId="61" fillId="37" borderId="90" xfId="46" applyNumberFormat="1" applyFont="1" applyFill="1" applyBorder="1" applyAlignment="1" applyProtection="1">
      <alignment horizontal="left" vertical="center"/>
    </xf>
    <xf numFmtId="167" fontId="49" fillId="0" borderId="0" xfId="30" applyNumberFormat="1" applyFont="1" applyBorder="1" applyAlignment="1" applyProtection="1">
      <alignment vertical="center"/>
    </xf>
    <xf numFmtId="167" fontId="78" fillId="0" borderId="0" xfId="30" applyNumberFormat="1" applyFont="1" applyBorder="1" applyAlignment="1" applyProtection="1">
      <alignment vertical="center"/>
    </xf>
    <xf numFmtId="169" fontId="42" fillId="0" borderId="2" xfId="30" applyNumberFormat="1" applyFont="1" applyFill="1" applyBorder="1" applyAlignment="1" applyProtection="1">
      <alignment vertical="center"/>
    </xf>
    <xf numFmtId="167" fontId="49" fillId="0" borderId="0" xfId="46" applyNumberFormat="1" applyFont="1" applyBorder="1" applyAlignment="1" applyProtection="1">
      <alignment vertical="center"/>
    </xf>
    <xf numFmtId="0" fontId="63" fillId="41" borderId="0" xfId="46" applyNumberFormat="1" applyFont="1" applyFill="1" applyBorder="1" applyAlignment="1" applyProtection="1">
      <alignment horizontal="center" vertical="center" wrapText="1"/>
    </xf>
    <xf numFmtId="167" fontId="42" fillId="0" borderId="60" xfId="46" applyNumberFormat="1" applyFont="1" applyFill="1" applyBorder="1" applyAlignment="1" applyProtection="1">
      <alignment vertical="center" wrapText="1"/>
    </xf>
    <xf numFmtId="167" fontId="42" fillId="0" borderId="93" xfId="46" applyNumberFormat="1" applyFont="1" applyFill="1" applyBorder="1" applyAlignment="1" applyProtection="1">
      <alignment vertical="center"/>
    </xf>
    <xf numFmtId="167" fontId="42" fillId="0" borderId="93" xfId="46" applyNumberFormat="1" applyFont="1" applyFill="1" applyBorder="1" applyAlignment="1" applyProtection="1">
      <alignment vertical="center" wrapText="1"/>
    </xf>
    <xf numFmtId="167" fontId="42" fillId="0" borderId="63" xfId="46" applyNumberFormat="1" applyFont="1" applyFill="1" applyBorder="1" applyAlignment="1" applyProtection="1">
      <alignment vertical="center" wrapText="1"/>
    </xf>
    <xf numFmtId="0" fontId="0" fillId="0" borderId="0" xfId="0" applyFill="1" applyBorder="1" applyAlignment="1">
      <alignment horizontal="justify" vertical="center"/>
    </xf>
    <xf numFmtId="0" fontId="57" fillId="0" borderId="0" xfId="30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justify" vertical="center"/>
    </xf>
    <xf numFmtId="0" fontId="57" fillId="0" borderId="0" xfId="30" applyNumberFormat="1" applyFont="1" applyBorder="1" applyAlignment="1" applyProtection="1">
      <alignment horizontal="center" vertical="center"/>
    </xf>
    <xf numFmtId="0" fontId="36" fillId="24" borderId="80" xfId="30" applyNumberFormat="1" applyFont="1" applyFill="1" applyBorder="1" applyAlignment="1" applyProtection="1">
      <alignment horizontal="justify" vertical="center"/>
    </xf>
    <xf numFmtId="0" fontId="68" fillId="24" borderId="80" xfId="30" applyNumberFormat="1" applyFont="1" applyFill="1" applyBorder="1" applyAlignment="1" applyProtection="1">
      <alignment horizontal="center" vertical="center"/>
    </xf>
    <xf numFmtId="0" fontId="56" fillId="0" borderId="0" xfId="30" applyNumberFormat="1" applyFont="1" applyBorder="1" applyAlignment="1" applyProtection="1">
      <alignment horizontal="justify" vertical="center"/>
    </xf>
    <xf numFmtId="0" fontId="68" fillId="0" borderId="0" xfId="30" applyNumberFormat="1" applyFont="1" applyFill="1" applyBorder="1" applyAlignment="1" applyProtection="1">
      <alignment horizontal="center" vertical="center"/>
    </xf>
    <xf numFmtId="0" fontId="64" fillId="26" borderId="16" xfId="30" applyNumberFormat="1" applyFont="1" applyFill="1" applyBorder="1" applyAlignment="1" applyProtection="1">
      <alignment horizontal="center" vertical="center" wrapText="1"/>
    </xf>
    <xf numFmtId="0" fontId="6" fillId="0" borderId="69" xfId="30" applyNumberFormat="1" applyFont="1" applyFill="1" applyBorder="1" applyAlignment="1" applyProtection="1">
      <alignment horizontal="justify" vertical="center"/>
    </xf>
    <xf numFmtId="0" fontId="54" fillId="0" borderId="69" xfId="30" applyNumberFormat="1" applyFont="1" applyFill="1" applyBorder="1" applyAlignment="1" applyProtection="1">
      <alignment horizontal="center" vertical="center"/>
    </xf>
    <xf numFmtId="167" fontId="42" fillId="0" borderId="75" xfId="30" applyNumberFormat="1" applyFont="1" applyFill="1" applyBorder="1" applyAlignment="1" applyProtection="1">
      <alignment vertical="center"/>
    </xf>
    <xf numFmtId="0" fontId="54" fillId="0" borderId="57" xfId="30" applyNumberFormat="1" applyFont="1" applyFill="1" applyBorder="1" applyAlignment="1" applyProtection="1">
      <alignment horizontal="center" vertical="center"/>
    </xf>
    <xf numFmtId="0" fontId="35" fillId="0" borderId="74" xfId="30" applyNumberFormat="1" applyFont="1" applyFill="1" applyBorder="1" applyAlignment="1" applyProtection="1">
      <alignment horizontal="center" vertical="center" wrapText="1"/>
    </xf>
    <xf numFmtId="167" fontId="49" fillId="0" borderId="0" xfId="30" applyNumberFormat="1" applyFont="1" applyFill="1" applyBorder="1" applyAlignment="1" applyProtection="1">
      <alignment vertical="center"/>
    </xf>
    <xf numFmtId="167" fontId="42" fillId="0" borderId="94" xfId="30" applyNumberFormat="1" applyFont="1" applyFill="1" applyBorder="1" applyAlignment="1" applyProtection="1">
      <alignment vertical="center"/>
    </xf>
    <xf numFmtId="167" fontId="42" fillId="0" borderId="74" xfId="30" applyNumberFormat="1" applyFont="1" applyFill="1" applyBorder="1" applyAlignment="1" applyProtection="1">
      <alignment vertical="center"/>
    </xf>
    <xf numFmtId="0" fontId="52" fillId="0" borderId="69" xfId="30" applyNumberFormat="1" applyFont="1" applyFill="1" applyBorder="1" applyAlignment="1" applyProtection="1">
      <alignment horizontal="justify" vertical="center"/>
    </xf>
    <xf numFmtId="0" fontId="6" fillId="0" borderId="72" xfId="30" applyNumberFormat="1" applyFont="1" applyFill="1" applyBorder="1" applyAlignment="1" applyProtection="1">
      <alignment horizontal="justify" vertical="center"/>
    </xf>
    <xf numFmtId="0" fontId="64" fillId="0" borderId="72" xfId="30" applyNumberFormat="1" applyFont="1" applyFill="1" applyBorder="1" applyAlignment="1" applyProtection="1">
      <alignment horizontal="center" vertical="center"/>
    </xf>
    <xf numFmtId="0" fontId="6" fillId="0" borderId="69" xfId="30" applyNumberFormat="1" applyFont="1" applyFill="1" applyBorder="1" applyAlignment="1" applyProtection="1">
      <alignment horizontal="justify" vertical="center" wrapText="1"/>
    </xf>
    <xf numFmtId="0" fontId="3" fillId="0" borderId="69" xfId="30" applyNumberFormat="1" applyFont="1" applyFill="1" applyBorder="1" applyAlignment="1" applyProtection="1">
      <alignment horizontal="justify" vertical="center"/>
    </xf>
    <xf numFmtId="0" fontId="6" fillId="0" borderId="89" xfId="30" applyNumberFormat="1" applyFont="1" applyFill="1" applyBorder="1" applyAlignment="1" applyProtection="1">
      <alignment horizontal="justify" vertical="center"/>
    </xf>
    <xf numFmtId="0" fontId="44" fillId="0" borderId="30" xfId="30" applyNumberFormat="1" applyFont="1" applyFill="1" applyBorder="1" applyAlignment="1" applyProtection="1">
      <alignment horizontal="justify" vertical="center"/>
    </xf>
    <xf numFmtId="0" fontId="64" fillId="0" borderId="30" xfId="30" applyNumberFormat="1" applyFont="1" applyFill="1" applyBorder="1" applyAlignment="1" applyProtection="1">
      <alignment horizontal="center" vertical="center"/>
    </xf>
    <xf numFmtId="0" fontId="41" fillId="26" borderId="33" xfId="30" applyNumberFormat="1" applyFont="1" applyFill="1" applyBorder="1" applyAlignment="1" applyProtection="1">
      <alignment horizontal="justify" vertical="center" wrapText="1"/>
    </xf>
    <xf numFmtId="0" fontId="57" fillId="0" borderId="75" xfId="30" applyNumberFormat="1" applyFont="1" applyBorder="1" applyAlignment="1" applyProtection="1">
      <alignment horizontal="center" vertical="center"/>
    </xf>
    <xf numFmtId="0" fontId="35" fillId="0" borderId="73" xfId="30" applyNumberFormat="1" applyFont="1" applyBorder="1" applyAlignment="1" applyProtection="1">
      <alignment horizontal="center" vertical="center" wrapText="1"/>
    </xf>
    <xf numFmtId="167" fontId="49" fillId="0" borderId="73" xfId="30" applyNumberFormat="1" applyFont="1" applyBorder="1" applyAlignment="1" applyProtection="1">
      <alignment vertical="center"/>
    </xf>
    <xf numFmtId="167" fontId="42" fillId="0" borderId="73" xfId="30" applyNumberFormat="1" applyFont="1" applyBorder="1" applyAlignment="1" applyProtection="1">
      <alignment vertical="center"/>
    </xf>
    <xf numFmtId="167" fontId="45" fillId="0" borderId="73" xfId="30" applyNumberFormat="1" applyFont="1" applyBorder="1" applyAlignment="1" applyProtection="1">
      <alignment vertical="center"/>
    </xf>
    <xf numFmtId="0" fontId="45" fillId="0" borderId="73" xfId="30" applyNumberFormat="1" applyFont="1" applyBorder="1" applyAlignment="1" applyProtection="1">
      <alignment vertical="center"/>
    </xf>
    <xf numFmtId="0" fontId="57" fillId="0" borderId="21" xfId="30" applyNumberFormat="1" applyFont="1" applyBorder="1" applyAlignment="1" applyProtection="1">
      <alignment horizontal="center" vertical="center"/>
    </xf>
    <xf numFmtId="0" fontId="33" fillId="0" borderId="0" xfId="30" applyNumberFormat="1" applyFont="1" applyFill="1" applyBorder="1" applyAlignment="1" applyProtection="1">
      <alignment horizontal="justify" vertical="center"/>
    </xf>
    <xf numFmtId="0" fontId="57" fillId="0" borderId="75" xfId="30" applyNumberFormat="1" applyFont="1" applyFill="1" applyBorder="1" applyAlignment="1" applyProtection="1">
      <alignment horizontal="center" vertical="center"/>
    </xf>
    <xf numFmtId="167" fontId="49" fillId="0" borderId="74" xfId="30" applyNumberFormat="1" applyFont="1" applyFill="1" applyBorder="1" applyAlignment="1" applyProtection="1">
      <alignment vertical="center"/>
    </xf>
    <xf numFmtId="167" fontId="45" fillId="0" borderId="73" xfId="30" applyNumberFormat="1" applyFont="1" applyFill="1" applyBorder="1" applyAlignment="1" applyProtection="1">
      <alignment vertical="center"/>
    </xf>
    <xf numFmtId="0" fontId="45" fillId="0" borderId="73" xfId="30" applyNumberFormat="1" applyFont="1" applyFill="1" applyBorder="1" applyAlignment="1" applyProtection="1">
      <alignment vertical="center"/>
    </xf>
    <xf numFmtId="0" fontId="35" fillId="7" borderId="74" xfId="30" applyNumberFormat="1" applyFont="1" applyFill="1" applyBorder="1" applyAlignment="1" applyProtection="1">
      <alignment horizontal="center" vertical="center" wrapText="1"/>
    </xf>
    <xf numFmtId="164" fontId="45" fillId="0" borderId="73" xfId="44" applyFont="1" applyFill="1" applyBorder="1" applyAlignment="1" applyProtection="1">
      <alignment vertical="center"/>
    </xf>
    <xf numFmtId="0" fontId="54" fillId="0" borderId="0" xfId="0" applyFont="1"/>
    <xf numFmtId="167" fontId="44" fillId="0" borderId="0" xfId="30" applyNumberFormat="1" applyFont="1" applyFill="1" applyBorder="1" applyAlignment="1" applyProtection="1">
      <alignment horizontal="center" vertical="center"/>
    </xf>
    <xf numFmtId="167" fontId="42" fillId="0" borderId="95" xfId="30" applyNumberFormat="1" applyFont="1" applyFill="1" applyBorder="1" applyAlignment="1" applyProtection="1">
      <alignment vertical="center"/>
    </xf>
    <xf numFmtId="167" fontId="42" fillId="0" borderId="96" xfId="30" applyNumberFormat="1" applyFont="1" applyFill="1" applyBorder="1" applyAlignment="1" applyProtection="1">
      <alignment vertical="center"/>
    </xf>
    <xf numFmtId="167" fontId="42" fillId="0" borderId="97" xfId="30" applyNumberFormat="1" applyFont="1" applyFill="1" applyBorder="1" applyAlignment="1" applyProtection="1">
      <alignment vertical="center"/>
    </xf>
    <xf numFmtId="167" fontId="49" fillId="0" borderId="98" xfId="30" applyNumberFormat="1" applyFont="1" applyFill="1" applyBorder="1" applyAlignment="1" applyProtection="1">
      <alignment vertical="center"/>
    </xf>
    <xf numFmtId="0" fontId="35" fillId="0" borderId="99" xfId="30" applyNumberFormat="1" applyFont="1" applyFill="1" applyBorder="1" applyAlignment="1" applyProtection="1">
      <alignment horizontal="center" vertical="center" wrapText="1"/>
    </xf>
    <xf numFmtId="167" fontId="42" fillId="0" borderId="70" xfId="30" applyNumberFormat="1" applyFont="1" applyFill="1" applyBorder="1" applyAlignment="1" applyProtection="1">
      <alignment vertical="center"/>
    </xf>
    <xf numFmtId="167" fontId="42" fillId="0" borderId="100" xfId="30" applyNumberFormat="1" applyFont="1" applyFill="1" applyBorder="1" applyAlignment="1" applyProtection="1">
      <alignment vertical="center"/>
    </xf>
    <xf numFmtId="167" fontId="49" fillId="0" borderId="65" xfId="30" applyNumberFormat="1" applyFont="1" applyFill="1" applyBorder="1" applyAlignment="1" applyProtection="1">
      <alignment vertical="center"/>
    </xf>
    <xf numFmtId="167" fontId="49" fillId="0" borderId="84" xfId="30" applyNumberFormat="1" applyFont="1" applyFill="1" applyBorder="1" applyAlignment="1" applyProtection="1">
      <alignment vertical="center"/>
    </xf>
    <xf numFmtId="167" fontId="42" fillId="0" borderId="65" xfId="30" applyNumberFormat="1" applyFont="1" applyFill="1" applyBorder="1" applyAlignment="1" applyProtection="1">
      <alignment vertical="center"/>
    </xf>
    <xf numFmtId="167" fontId="42" fillId="0" borderId="84" xfId="30" applyNumberFormat="1" applyFont="1" applyFill="1" applyBorder="1" applyAlignment="1" applyProtection="1">
      <alignment vertical="center"/>
    </xf>
    <xf numFmtId="0" fontId="6" fillId="0" borderId="0" xfId="0" applyFont="1" applyBorder="1" applyAlignment="1">
      <alignment horizontal="center"/>
    </xf>
    <xf numFmtId="0" fontId="6" fillId="0" borderId="89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3" fillId="0" borderId="54" xfId="46" applyNumberFormat="1" applyFont="1" applyBorder="1" applyAlignment="1" applyProtection="1">
      <alignment horizontal="center" vertical="center" wrapText="1"/>
    </xf>
    <xf numFmtId="0" fontId="63" fillId="38" borderId="54" xfId="46" applyNumberFormat="1" applyFont="1" applyFill="1" applyBorder="1" applyAlignment="1" applyProtection="1">
      <alignment horizontal="center" vertical="center" wrapText="1"/>
    </xf>
    <xf numFmtId="0" fontId="63" fillId="29" borderId="54" xfId="46" applyNumberFormat="1" applyFont="1" applyFill="1" applyBorder="1" applyAlignment="1" applyProtection="1">
      <alignment horizontal="center" vertical="center" wrapText="1"/>
    </xf>
    <xf numFmtId="0" fontId="54" fillId="0" borderId="72" xfId="30" applyNumberFormat="1" applyFont="1" applyFill="1" applyBorder="1" applyAlignment="1" applyProtection="1">
      <alignment horizontal="center" vertical="center"/>
    </xf>
    <xf numFmtId="164" fontId="79" fillId="0" borderId="2" xfId="1" applyFont="1" applyFill="1" applyBorder="1" applyAlignment="1" applyProtection="1"/>
    <xf numFmtId="164" fontId="6" fillId="0" borderId="101" xfId="1" applyFont="1" applyFill="1" applyBorder="1" applyAlignment="1" applyProtection="1"/>
    <xf numFmtId="164" fontId="72" fillId="0" borderId="101" xfId="1" applyFont="1" applyFill="1" applyBorder="1" applyAlignment="1" applyProtection="1"/>
    <xf numFmtId="0" fontId="43" fillId="0" borderId="103" xfId="30" applyNumberFormat="1" applyFont="1" applyFill="1" applyBorder="1" applyAlignment="1" applyProtection="1">
      <alignment horizontal="center" vertical="center" wrapText="1"/>
    </xf>
    <xf numFmtId="167" fontId="51" fillId="0" borderId="102" xfId="30" applyNumberFormat="1" applyFont="1" applyFill="1" applyBorder="1" applyAlignment="1" applyProtection="1">
      <alignment vertical="center"/>
    </xf>
    <xf numFmtId="167" fontId="42" fillId="0" borderId="106" xfId="30" applyNumberFormat="1" applyFont="1" applyFill="1" applyBorder="1" applyAlignment="1" applyProtection="1">
      <alignment vertical="center"/>
    </xf>
    <xf numFmtId="167" fontId="45" fillId="0" borderId="101" xfId="30" applyNumberFormat="1" applyFont="1" applyBorder="1" applyAlignment="1" applyProtection="1">
      <alignment vertical="center"/>
    </xf>
    <xf numFmtId="167" fontId="45" fillId="0" borderId="106" xfId="30" applyNumberFormat="1" applyFont="1" applyFill="1" applyBorder="1" applyAlignment="1" applyProtection="1">
      <alignment vertical="center"/>
    </xf>
    <xf numFmtId="0" fontId="61" fillId="37" borderId="0" xfId="46" applyNumberFormat="1" applyFont="1" applyFill="1" applyBorder="1" applyAlignment="1" applyProtection="1">
      <alignment horizontal="left" vertical="center"/>
    </xf>
    <xf numFmtId="0" fontId="58" fillId="0" borderId="0" xfId="45" applyFill="1"/>
    <xf numFmtId="165" fontId="37" fillId="0" borderId="0" xfId="46" applyFont="1" applyFill="1"/>
    <xf numFmtId="165" fontId="17" fillId="0" borderId="0" xfId="46" applyFill="1"/>
    <xf numFmtId="0" fontId="62" fillId="0" borderId="0" xfId="46" applyNumberFormat="1" applyFont="1" applyFill="1" applyBorder="1" applyAlignment="1" applyProtection="1">
      <alignment horizontal="center" vertical="center"/>
    </xf>
    <xf numFmtId="167" fontId="59" fillId="0" borderId="0" xfId="46" applyNumberFormat="1" applyFont="1" applyFill="1" applyBorder="1" applyAlignment="1" applyProtection="1">
      <alignment vertical="center"/>
    </xf>
    <xf numFmtId="0" fontId="62" fillId="0" borderId="52" xfId="46" applyNumberFormat="1" applyFont="1" applyFill="1" applyBorder="1" applyAlignment="1" applyProtection="1">
      <alignment vertical="center" wrapText="1"/>
    </xf>
    <xf numFmtId="167" fontId="49" fillId="0" borderId="53" xfId="46" applyNumberFormat="1" applyFont="1" applyFill="1" applyBorder="1" applyAlignment="1" applyProtection="1">
      <alignment vertical="center"/>
    </xf>
    <xf numFmtId="0" fontId="58" fillId="0" borderId="0" xfId="45" applyFont="1" applyFill="1"/>
    <xf numFmtId="0" fontId="58" fillId="0" borderId="0" xfId="45" applyFont="1" applyFill="1" applyBorder="1"/>
    <xf numFmtId="0" fontId="80" fillId="0" borderId="0" xfId="46" applyNumberFormat="1" applyFont="1" applyFill="1" applyBorder="1" applyAlignment="1" applyProtection="1">
      <alignment horizontal="center" vertical="center"/>
    </xf>
    <xf numFmtId="165" fontId="17" fillId="0" borderId="72" xfId="46" applyFont="1" applyFill="1" applyBorder="1"/>
    <xf numFmtId="0" fontId="35" fillId="0" borderId="52" xfId="46" applyNumberFormat="1" applyFont="1" applyFill="1" applyBorder="1" applyAlignment="1" applyProtection="1">
      <alignment horizontal="center" vertical="center" wrapText="1"/>
    </xf>
    <xf numFmtId="0" fontId="43" fillId="0" borderId="52" xfId="46" applyNumberFormat="1" applyFont="1" applyFill="1" applyBorder="1" applyAlignment="1" applyProtection="1">
      <alignment horizontal="center" vertical="center" wrapText="1"/>
    </xf>
    <xf numFmtId="167" fontId="49" fillId="0" borderId="54" xfId="46" applyNumberFormat="1" applyFont="1" applyFill="1" applyBorder="1" applyAlignment="1" applyProtection="1">
      <alignment vertical="center"/>
    </xf>
    <xf numFmtId="167" fontId="42" fillId="0" borderId="54" xfId="46" applyNumberFormat="1" applyFont="1" applyFill="1" applyBorder="1" applyAlignment="1" applyProtection="1">
      <alignment vertical="center"/>
    </xf>
    <xf numFmtId="167" fontId="42" fillId="0" borderId="61" xfId="46" applyNumberFormat="1" applyFont="1" applyFill="1" applyBorder="1" applyAlignment="1" applyProtection="1">
      <alignment vertical="center" wrapText="1"/>
    </xf>
    <xf numFmtId="0" fontId="33" fillId="0" borderId="108" xfId="30" applyNumberFormat="1" applyFont="1" applyFill="1" applyBorder="1" applyAlignment="1" applyProtection="1">
      <alignment vertical="center"/>
    </xf>
    <xf numFmtId="0" fontId="33" fillId="24" borderId="108" xfId="30" applyNumberFormat="1" applyFont="1" applyFill="1" applyBorder="1" applyAlignment="1" applyProtection="1">
      <alignment horizontal="center" vertical="center"/>
    </xf>
    <xf numFmtId="4" fontId="40" fillId="36" borderId="110" xfId="43" applyNumberFormat="1" applyFont="1" applyFill="1" applyBorder="1" applyAlignment="1">
      <alignment horizontal="center" vertical="center" wrapText="1"/>
    </xf>
    <xf numFmtId="167" fontId="49" fillId="0" borderId="88" xfId="30" applyNumberFormat="1" applyFont="1" applyFill="1" applyBorder="1" applyAlignment="1" applyProtection="1">
      <alignment vertical="center"/>
    </xf>
    <xf numFmtId="167" fontId="49" fillId="0" borderId="75" xfId="30" applyNumberFormat="1" applyFont="1" applyFill="1" applyBorder="1" applyAlignment="1" applyProtection="1">
      <alignment vertical="center"/>
    </xf>
    <xf numFmtId="0" fontId="36" fillId="24" borderId="113" xfId="30" applyNumberFormat="1" applyFont="1" applyFill="1" applyBorder="1" applyAlignment="1" applyProtection="1">
      <alignment horizontal="justify" vertical="center"/>
    </xf>
    <xf numFmtId="0" fontId="6" fillId="0" borderId="114" xfId="30" applyNumberFormat="1" applyFont="1" applyFill="1" applyBorder="1" applyAlignment="1" applyProtection="1">
      <alignment horizontal="justify" vertical="center"/>
    </xf>
    <xf numFmtId="0" fontId="6" fillId="0" borderId="102" xfId="30" applyNumberFormat="1" applyFont="1" applyFill="1" applyBorder="1" applyAlignment="1" applyProtection="1">
      <alignment horizontal="justify" vertical="center"/>
    </xf>
    <xf numFmtId="0" fontId="6" fillId="0" borderId="64" xfId="30" applyNumberFormat="1" applyFont="1" applyFill="1" applyBorder="1" applyAlignment="1" applyProtection="1">
      <alignment horizontal="justify" vertical="center"/>
    </xf>
    <xf numFmtId="0" fontId="38" fillId="51" borderId="16" xfId="30" applyNumberFormat="1" applyFont="1" applyFill="1" applyBorder="1" applyAlignment="1" applyProtection="1">
      <alignment horizontal="center" vertical="center" wrapText="1"/>
    </xf>
    <xf numFmtId="0" fontId="62" fillId="41" borderId="112" xfId="46" applyNumberFormat="1" applyFont="1" applyFill="1" applyBorder="1" applyAlignment="1" applyProtection="1">
      <alignment vertical="center" wrapText="1"/>
    </xf>
    <xf numFmtId="0" fontId="0" fillId="0" borderId="112" xfId="0" applyBorder="1" applyAlignment="1">
      <alignment vertical="center" wrapText="1"/>
    </xf>
    <xf numFmtId="0" fontId="62" fillId="41" borderId="118" xfId="46" applyNumberFormat="1" applyFont="1" applyFill="1" applyBorder="1" applyAlignment="1" applyProtection="1">
      <alignment horizontal="center" vertical="center" wrapText="1"/>
    </xf>
    <xf numFmtId="164" fontId="59" fillId="0" borderId="0" xfId="46" applyNumberFormat="1" applyFont="1" applyFill="1" applyBorder="1" applyAlignment="1" applyProtection="1">
      <alignment vertical="center"/>
    </xf>
    <xf numFmtId="0" fontId="41" fillId="0" borderId="0" xfId="46" applyNumberFormat="1" applyFont="1" applyFill="1" applyBorder="1" applyAlignment="1" applyProtection="1">
      <alignment horizontal="center" vertical="center" wrapText="1"/>
    </xf>
    <xf numFmtId="0" fontId="41" fillId="0" borderId="56" xfId="46" applyNumberFormat="1" applyFont="1" applyFill="1" applyBorder="1" applyAlignment="1" applyProtection="1">
      <alignment horizontal="center" vertical="center" wrapText="1"/>
    </xf>
    <xf numFmtId="167" fontId="35" fillId="0" borderId="57" xfId="46" applyNumberFormat="1" applyFont="1" applyFill="1" applyBorder="1" applyAlignment="1" applyProtection="1">
      <alignment vertical="center"/>
    </xf>
    <xf numFmtId="167" fontId="42" fillId="0" borderId="58" xfId="46" applyNumberFormat="1" applyFont="1" applyFill="1" applyBorder="1" applyAlignment="1" applyProtection="1">
      <alignment vertical="center"/>
    </xf>
    <xf numFmtId="167" fontId="42" fillId="0" borderId="59" xfId="46" applyNumberFormat="1" applyFont="1" applyFill="1" applyBorder="1" applyAlignment="1" applyProtection="1">
      <alignment vertical="center"/>
    </xf>
    <xf numFmtId="167" fontId="42" fillId="0" borderId="91" xfId="46" applyNumberFormat="1" applyFont="1" applyFill="1" applyBorder="1" applyAlignment="1" applyProtection="1">
      <alignment vertical="center"/>
    </xf>
    <xf numFmtId="0" fontId="41" fillId="0" borderId="16" xfId="30" applyNumberFormat="1" applyFont="1" applyFill="1" applyBorder="1" applyAlignment="1" applyProtection="1">
      <alignment horizontal="justify" vertical="center" wrapText="1"/>
    </xf>
    <xf numFmtId="0" fontId="41" fillId="0" borderId="111" xfId="30" applyNumberFormat="1" applyFont="1" applyFill="1" applyBorder="1" applyAlignment="1" applyProtection="1">
      <alignment horizontal="justify" vertical="center" wrapText="1"/>
    </xf>
    <xf numFmtId="0" fontId="64" fillId="0" borderId="16" xfId="30" applyNumberFormat="1" applyFont="1" applyFill="1" applyBorder="1" applyAlignment="1" applyProtection="1">
      <alignment horizontal="center" vertical="center" wrapText="1"/>
    </xf>
    <xf numFmtId="0" fontId="38" fillId="0" borderId="28" xfId="30" applyNumberFormat="1" applyFont="1" applyFill="1" applyBorder="1" applyAlignment="1" applyProtection="1">
      <alignment horizontal="center" vertical="center" wrapText="1"/>
    </xf>
    <xf numFmtId="0" fontId="41" fillId="0" borderId="16" xfId="30" applyNumberFormat="1" applyFont="1" applyFill="1" applyBorder="1" applyAlignment="1" applyProtection="1">
      <alignment horizontal="center" vertical="center" wrapText="1"/>
    </xf>
    <xf numFmtId="0" fontId="41" fillId="0" borderId="111" xfId="30" applyNumberFormat="1" applyFont="1" applyFill="1" applyBorder="1" applyAlignment="1" applyProtection="1">
      <alignment horizontal="center" vertical="center" wrapText="1"/>
    </xf>
    <xf numFmtId="0" fontId="54" fillId="0" borderId="118" xfId="46" applyNumberFormat="1" applyFont="1" applyFill="1" applyBorder="1" applyAlignment="1" applyProtection="1">
      <alignment horizontal="center" vertical="center"/>
    </xf>
    <xf numFmtId="167" fontId="49" fillId="0" borderId="118" xfId="46" applyNumberFormat="1" applyFont="1" applyFill="1" applyBorder="1" applyAlignment="1" applyProtection="1">
      <alignment vertical="center"/>
    </xf>
    <xf numFmtId="165" fontId="17" fillId="0" borderId="118" xfId="46" applyFont="1" applyFill="1" applyBorder="1"/>
    <xf numFmtId="167" fontId="42" fillId="0" borderId="120" xfId="46" applyNumberFormat="1" applyFont="1" applyFill="1" applyBorder="1" applyAlignment="1" applyProtection="1">
      <alignment vertical="center"/>
    </xf>
    <xf numFmtId="167" fontId="42" fillId="0" borderId="102" xfId="46" applyNumberFormat="1" applyFont="1" applyFill="1" applyBorder="1" applyAlignment="1" applyProtection="1">
      <alignment vertical="center"/>
    </xf>
    <xf numFmtId="167" fontId="42" fillId="0" borderId="102" xfId="46" applyNumberFormat="1" applyFont="1" applyFill="1" applyBorder="1" applyAlignment="1" applyProtection="1">
      <alignment vertical="center" wrapText="1"/>
    </xf>
    <xf numFmtId="167" fontId="42" fillId="0" borderId="121" xfId="46" applyNumberFormat="1" applyFont="1" applyFill="1" applyBorder="1" applyAlignment="1" applyProtection="1">
      <alignment vertical="center"/>
    </xf>
    <xf numFmtId="167" fontId="42" fillId="0" borderId="122" xfId="46" applyNumberFormat="1" applyFont="1" applyFill="1" applyBorder="1" applyAlignment="1" applyProtection="1">
      <alignment vertical="center"/>
    </xf>
    <xf numFmtId="169" fontId="49" fillId="0" borderId="17" xfId="30" applyNumberFormat="1" applyFont="1" applyFill="1" applyBorder="1" applyAlignment="1" applyProtection="1">
      <alignment vertical="center"/>
    </xf>
    <xf numFmtId="0" fontId="33" fillId="26" borderId="108" xfId="30" applyNumberFormat="1" applyFont="1" applyFill="1" applyBorder="1" applyAlignment="1" applyProtection="1">
      <alignment vertical="center"/>
    </xf>
    <xf numFmtId="167" fontId="42" fillId="0" borderId="123" xfId="30" applyNumberFormat="1" applyFont="1" applyFill="1" applyBorder="1" applyAlignment="1" applyProtection="1">
      <alignment vertical="center"/>
    </xf>
    <xf numFmtId="0" fontId="33" fillId="46" borderId="125" xfId="30" applyNumberFormat="1" applyFont="1" applyFill="1" applyBorder="1" applyAlignment="1" applyProtection="1">
      <alignment vertical="center"/>
    </xf>
    <xf numFmtId="167" fontId="33" fillId="0" borderId="102" xfId="30" applyNumberFormat="1" applyFont="1" applyBorder="1" applyAlignment="1" applyProtection="1">
      <alignment vertical="center"/>
    </xf>
    <xf numFmtId="167" fontId="45" fillId="0" borderId="127" xfId="30" applyNumberFormat="1" applyFont="1" applyBorder="1" applyAlignment="1" applyProtection="1">
      <alignment vertical="center"/>
    </xf>
    <xf numFmtId="0" fontId="51" fillId="0" borderId="0" xfId="30" applyNumberFormat="1" applyFont="1" applyBorder="1" applyAlignment="1" applyProtection="1">
      <alignment vertical="center"/>
    </xf>
    <xf numFmtId="0" fontId="42" fillId="0" borderId="0" xfId="30" applyNumberFormat="1" applyFont="1" applyBorder="1" applyAlignment="1" applyProtection="1">
      <alignment horizontal="center" vertical="center"/>
    </xf>
    <xf numFmtId="0" fontId="37" fillId="0" borderId="0" xfId="30" applyNumberFormat="1" applyFont="1" applyBorder="1" applyAlignment="1" applyProtection="1">
      <alignment horizontal="center" vertical="center" wrapText="1"/>
    </xf>
    <xf numFmtId="167" fontId="37" fillId="0" borderId="0" xfId="30" applyNumberFormat="1" applyFont="1" applyBorder="1" applyAlignment="1" applyProtection="1">
      <alignment vertical="center"/>
    </xf>
    <xf numFmtId="167" fontId="17" fillId="0" borderId="0" xfId="30" applyNumberFormat="1" applyFont="1" applyBorder="1" applyAlignment="1" applyProtection="1">
      <alignment vertical="center"/>
    </xf>
    <xf numFmtId="164" fontId="33" fillId="0" borderId="127" xfId="30" applyNumberFormat="1" applyFont="1" applyFill="1" applyBorder="1" applyAlignment="1" applyProtection="1">
      <alignment vertical="center"/>
    </xf>
    <xf numFmtId="0" fontId="45" fillId="0" borderId="127" xfId="30" applyNumberFormat="1" applyFont="1" applyFill="1" applyBorder="1" applyAlignment="1" applyProtection="1">
      <alignment horizontal="center" vertical="center"/>
    </xf>
    <xf numFmtId="0" fontId="41" fillId="0" borderId="115" xfId="30" applyNumberFormat="1" applyFont="1" applyFill="1" applyBorder="1" applyAlignment="1" applyProtection="1">
      <alignment horizontal="center" vertical="center" wrapText="1"/>
    </xf>
    <xf numFmtId="167" fontId="35" fillId="0" borderId="47" xfId="30" applyNumberFormat="1" applyFont="1" applyFill="1" applyBorder="1" applyAlignment="1" applyProtection="1">
      <alignment vertical="center"/>
    </xf>
    <xf numFmtId="0" fontId="35" fillId="0" borderId="30" xfId="30" applyNumberFormat="1" applyFont="1" applyFill="1" applyBorder="1" applyAlignment="1" applyProtection="1">
      <alignment horizontal="center" vertical="center" wrapText="1"/>
    </xf>
    <xf numFmtId="167" fontId="49" fillId="0" borderId="30" xfId="30" applyNumberFormat="1" applyFont="1" applyFill="1" applyBorder="1" applyAlignment="1" applyProtection="1">
      <alignment vertical="center"/>
    </xf>
    <xf numFmtId="167" fontId="42" fillId="0" borderId="30" xfId="30" applyNumberFormat="1" applyFont="1" applyFill="1" applyBorder="1" applyAlignment="1" applyProtection="1">
      <alignment vertical="center"/>
    </xf>
    <xf numFmtId="0" fontId="35" fillId="0" borderId="30" xfId="30" applyNumberFormat="1" applyFont="1" applyFill="1" applyBorder="1" applyAlignment="1" applyProtection="1">
      <alignment vertical="center" wrapText="1"/>
    </xf>
    <xf numFmtId="0" fontId="42" fillId="0" borderId="128" xfId="30" applyNumberFormat="1" applyFont="1" applyFill="1" applyBorder="1" applyAlignment="1" applyProtection="1">
      <alignment horizontal="center" vertical="center"/>
    </xf>
    <xf numFmtId="0" fontId="69" fillId="0" borderId="128" xfId="30" applyNumberFormat="1" applyFont="1" applyFill="1" applyBorder="1" applyAlignment="1" applyProtection="1">
      <alignment horizontal="center" vertical="center"/>
    </xf>
    <xf numFmtId="169" fontId="42" fillId="0" borderId="129" xfId="30" applyNumberFormat="1" applyFont="1" applyFill="1" applyBorder="1" applyAlignment="1" applyProtection="1">
      <alignment vertical="center"/>
    </xf>
    <xf numFmtId="167" fontId="42" fillId="0" borderId="131" xfId="30" applyNumberFormat="1" applyFont="1" applyFill="1" applyBorder="1" applyAlignment="1" applyProtection="1">
      <alignment vertical="center"/>
    </xf>
    <xf numFmtId="167" fontId="42" fillId="0" borderId="132" xfId="30" applyNumberFormat="1" applyFont="1" applyFill="1" applyBorder="1" applyAlignment="1" applyProtection="1">
      <alignment vertical="center"/>
    </xf>
    <xf numFmtId="167" fontId="42" fillId="0" borderId="133" xfId="30" applyNumberFormat="1" applyFont="1" applyFill="1" applyBorder="1" applyAlignment="1" applyProtection="1">
      <alignment vertical="center"/>
    </xf>
    <xf numFmtId="167" fontId="37" fillId="0" borderId="133" xfId="30" applyNumberFormat="1" applyFont="1" applyFill="1" applyBorder="1" applyAlignment="1" applyProtection="1">
      <alignment vertical="center"/>
    </xf>
    <xf numFmtId="169" fontId="49" fillId="0" borderId="124" xfId="30" applyNumberFormat="1" applyFont="1" applyFill="1" applyBorder="1" applyAlignment="1" applyProtection="1">
      <alignment vertical="center"/>
    </xf>
    <xf numFmtId="0" fontId="38" fillId="30" borderId="136" xfId="30" applyNumberFormat="1" applyFont="1" applyFill="1" applyBorder="1" applyAlignment="1" applyProtection="1">
      <alignment horizontal="center" vertical="center" wrapText="1"/>
    </xf>
    <xf numFmtId="0" fontId="38" fillId="30" borderId="137" xfId="30" applyNumberFormat="1" applyFont="1" applyFill="1" applyBorder="1" applyAlignment="1" applyProtection="1">
      <alignment horizontal="center" vertical="center" wrapText="1"/>
    </xf>
    <xf numFmtId="0" fontId="38" fillId="31" borderId="111" xfId="30" applyNumberFormat="1" applyFont="1" applyFill="1" applyBorder="1" applyAlignment="1" applyProtection="1">
      <alignment horizontal="center" vertical="center" wrapText="1"/>
    </xf>
    <xf numFmtId="167" fontId="42" fillId="0" borderId="138" xfId="30" applyNumberFormat="1" applyFont="1" applyFill="1" applyBorder="1" applyAlignment="1" applyProtection="1">
      <alignment vertical="center"/>
    </xf>
    <xf numFmtId="0" fontId="41" fillId="0" borderId="28" xfId="30" applyNumberFormat="1" applyFont="1" applyFill="1" applyBorder="1" applyAlignment="1" applyProtection="1">
      <alignment horizontal="center" vertical="center" wrapText="1"/>
    </xf>
    <xf numFmtId="167" fontId="42" fillId="0" borderId="134" xfId="30" applyNumberFormat="1" applyFont="1" applyFill="1" applyBorder="1" applyAlignment="1" applyProtection="1">
      <alignment vertical="center"/>
    </xf>
    <xf numFmtId="0" fontId="41" fillId="26" borderId="28" xfId="30" applyNumberFormat="1" applyFont="1" applyFill="1" applyBorder="1" applyAlignment="1" applyProtection="1">
      <alignment horizontal="center" vertical="center" wrapText="1"/>
    </xf>
    <xf numFmtId="167" fontId="45" fillId="0" borderId="138" xfId="30" applyNumberFormat="1" applyFont="1" applyBorder="1" applyAlignment="1" applyProtection="1">
      <alignment vertical="center"/>
    </xf>
    <xf numFmtId="167" fontId="45" fillId="0" borderId="139" xfId="30" applyNumberFormat="1" applyFont="1" applyFill="1" applyBorder="1" applyAlignment="1" applyProtection="1">
      <alignment vertical="center"/>
    </xf>
    <xf numFmtId="0" fontId="51" fillId="0" borderId="138" xfId="30" applyNumberFormat="1" applyFont="1" applyFill="1" applyBorder="1" applyAlignment="1" applyProtection="1">
      <alignment vertical="center"/>
    </xf>
    <xf numFmtId="167" fontId="42" fillId="0" borderId="140" xfId="30" applyNumberFormat="1" applyFont="1" applyFill="1" applyBorder="1" applyAlignment="1" applyProtection="1">
      <alignment vertical="center"/>
    </xf>
    <xf numFmtId="167" fontId="49" fillId="0" borderId="27" xfId="30" applyNumberFormat="1" applyFont="1" applyFill="1" applyBorder="1" applyAlignment="1" applyProtection="1">
      <alignment vertical="center"/>
    </xf>
    <xf numFmtId="167" fontId="49" fillId="0" borderId="1" xfId="30" applyNumberFormat="1" applyFont="1" applyFill="1" applyBorder="1" applyAlignment="1" applyProtection="1">
      <alignment vertical="center"/>
    </xf>
    <xf numFmtId="167" fontId="49" fillId="0" borderId="141" xfId="30" applyNumberFormat="1" applyFont="1" applyFill="1" applyBorder="1" applyAlignment="1" applyProtection="1">
      <alignment vertical="center"/>
    </xf>
    <xf numFmtId="4" fontId="53" fillId="0" borderId="133" xfId="43" applyNumberFormat="1" applyFont="1" applyFill="1" applyBorder="1" applyAlignment="1">
      <alignment vertical="center" wrapText="1"/>
    </xf>
    <xf numFmtId="0" fontId="17" fillId="0" borderId="142" xfId="30" applyNumberFormat="1" applyFont="1" applyFill="1" applyBorder="1" applyAlignment="1" applyProtection="1">
      <alignment vertical="center"/>
    </xf>
    <xf numFmtId="0" fontId="54" fillId="0" borderId="142" xfId="30" applyNumberFormat="1" applyFont="1" applyFill="1" applyBorder="1" applyAlignment="1" applyProtection="1">
      <alignment vertical="center" wrapText="1"/>
    </xf>
    <xf numFmtId="167" fontId="42" fillId="0" borderId="132" xfId="43" applyNumberFormat="1" applyFont="1" applyFill="1" applyBorder="1" applyAlignment="1">
      <alignment vertical="center"/>
    </xf>
    <xf numFmtId="167" fontId="42" fillId="0" borderId="133" xfId="43" applyNumberFormat="1" applyFont="1" applyFill="1" applyBorder="1" applyAlignment="1">
      <alignment vertical="center"/>
    </xf>
    <xf numFmtId="167" fontId="17" fillId="0" borderId="142" xfId="30" applyNumberFormat="1" applyFont="1" applyFill="1" applyBorder="1" applyAlignment="1" applyProtection="1">
      <alignment vertical="center"/>
    </xf>
    <xf numFmtId="0" fontId="55" fillId="0" borderId="142" xfId="30" applyNumberFormat="1" applyFont="1" applyFill="1" applyBorder="1" applyAlignment="1" applyProtection="1">
      <alignment vertical="center" wrapText="1"/>
    </xf>
    <xf numFmtId="0" fontId="77" fillId="0" borderId="142" xfId="30" applyNumberFormat="1" applyFont="1" applyFill="1" applyBorder="1" applyAlignment="1" applyProtection="1">
      <alignment vertical="center"/>
    </xf>
    <xf numFmtId="4" fontId="77" fillId="0" borderId="142" xfId="30" applyNumberFormat="1" applyFont="1" applyFill="1" applyBorder="1" applyAlignment="1" applyProtection="1">
      <alignment vertical="center"/>
    </xf>
    <xf numFmtId="0" fontId="55" fillId="0" borderId="142" xfId="43" applyFont="1" applyFill="1" applyBorder="1" applyAlignment="1">
      <alignment horizontal="left" vertical="top" wrapText="1"/>
    </xf>
    <xf numFmtId="0" fontId="52" fillId="0" borderId="142" xfId="30" applyNumberFormat="1" applyFont="1" applyFill="1" applyBorder="1" applyAlignment="1" applyProtection="1">
      <alignment vertical="center" wrapText="1"/>
    </xf>
    <xf numFmtId="164" fontId="75" fillId="0" borderId="142" xfId="1" applyFont="1" applyFill="1" applyBorder="1" applyAlignment="1" applyProtection="1">
      <alignment vertical="center"/>
    </xf>
    <xf numFmtId="164" fontId="17" fillId="0" borderId="142" xfId="30" applyNumberFormat="1" applyFont="1" applyFill="1" applyBorder="1" applyAlignment="1" applyProtection="1">
      <alignment vertical="center"/>
    </xf>
    <xf numFmtId="167" fontId="42" fillId="0" borderId="143" xfId="30" applyNumberFormat="1" applyFont="1" applyFill="1" applyBorder="1" applyAlignment="1" applyProtection="1">
      <alignment vertical="center"/>
    </xf>
    <xf numFmtId="167" fontId="42" fillId="0" borderId="144" xfId="30" applyNumberFormat="1" applyFont="1" applyFill="1" applyBorder="1" applyAlignment="1" applyProtection="1">
      <alignment vertical="center"/>
    </xf>
    <xf numFmtId="167" fontId="37" fillId="0" borderId="144" xfId="30" applyNumberFormat="1" applyFont="1" applyFill="1" applyBorder="1" applyAlignment="1" applyProtection="1">
      <alignment vertical="center"/>
    </xf>
    <xf numFmtId="0" fontId="17" fillId="0" borderId="145" xfId="30" applyNumberFormat="1" applyFont="1" applyFill="1" applyBorder="1" applyAlignment="1" applyProtection="1">
      <alignment vertical="center"/>
    </xf>
    <xf numFmtId="167" fontId="42" fillId="0" borderId="146" xfId="30" applyNumberFormat="1" applyFont="1" applyFill="1" applyBorder="1" applyAlignment="1" applyProtection="1">
      <alignment vertical="center"/>
    </xf>
    <xf numFmtId="167" fontId="42" fillId="0" borderId="69" xfId="30" applyNumberFormat="1" applyFont="1" applyFill="1" applyBorder="1" applyAlignment="1" applyProtection="1">
      <alignment vertical="center"/>
    </xf>
    <xf numFmtId="0" fontId="35" fillId="0" borderId="78" xfId="30" applyNumberFormat="1" applyFont="1" applyFill="1" applyBorder="1" applyAlignment="1" applyProtection="1">
      <alignment vertical="center"/>
    </xf>
    <xf numFmtId="0" fontId="35" fillId="0" borderId="105" xfId="30" applyNumberFormat="1" applyFont="1" applyFill="1" applyBorder="1" applyAlignment="1" applyProtection="1">
      <alignment vertical="center"/>
    </xf>
    <xf numFmtId="167" fontId="35" fillId="0" borderId="0" xfId="30" applyNumberFormat="1" applyFont="1" applyFill="1" applyBorder="1" applyAlignment="1" applyProtection="1">
      <alignment vertical="center"/>
    </xf>
    <xf numFmtId="167" fontId="35" fillId="0" borderId="16" xfId="30" applyNumberFormat="1" applyFont="1" applyFill="1" applyBorder="1" applyAlignment="1" applyProtection="1">
      <alignment vertical="center"/>
    </xf>
    <xf numFmtId="167" fontId="35" fillId="0" borderId="104" xfId="30" applyNumberFormat="1" applyFont="1" applyFill="1" applyBorder="1" applyAlignment="1" applyProtection="1">
      <alignment vertical="center"/>
    </xf>
    <xf numFmtId="0" fontId="35" fillId="0" borderId="0" xfId="30" applyNumberFormat="1" applyFont="1" applyFill="1" applyBorder="1" applyAlignment="1" applyProtection="1">
      <alignment vertical="center"/>
    </xf>
    <xf numFmtId="0" fontId="35" fillId="0" borderId="77" xfId="30" applyNumberFormat="1" applyFont="1" applyFill="1" applyBorder="1" applyAlignment="1" applyProtection="1">
      <alignment vertical="center"/>
    </xf>
    <xf numFmtId="0" fontId="35" fillId="0" borderId="16" xfId="30" applyNumberFormat="1" applyFont="1" applyFill="1" applyBorder="1" applyAlignment="1" applyProtection="1">
      <alignment vertical="center" wrapText="1"/>
    </xf>
    <xf numFmtId="0" fontId="34" fillId="41" borderId="118" xfId="30" applyNumberFormat="1" applyFont="1" applyFill="1" applyBorder="1" applyAlignment="1" applyProtection="1">
      <alignment horizontal="center" vertical="center" wrapText="1"/>
    </xf>
    <xf numFmtId="4" fontId="40" fillId="4" borderId="126" xfId="0" applyNumberFormat="1" applyFont="1" applyFill="1" applyBorder="1" applyAlignment="1">
      <alignment horizontal="center" vertical="center" wrapText="1"/>
    </xf>
    <xf numFmtId="0" fontId="35" fillId="0" borderId="148" xfId="30" applyNumberFormat="1" applyFont="1" applyFill="1" applyBorder="1" applyAlignment="1" applyProtection="1">
      <alignment vertical="center"/>
    </xf>
    <xf numFmtId="167" fontId="35" fillId="0" borderId="111" xfId="30" applyNumberFormat="1" applyFont="1" applyFill="1" applyBorder="1" applyAlignment="1" applyProtection="1">
      <alignment vertical="center"/>
    </xf>
    <xf numFmtId="167" fontId="42" fillId="0" borderId="135" xfId="30" applyNumberFormat="1" applyFont="1" applyFill="1" applyBorder="1" applyAlignment="1" applyProtection="1">
      <alignment vertical="center"/>
    </xf>
    <xf numFmtId="167" fontId="42" fillId="0" borderId="135" xfId="30" applyNumberFormat="1" applyFont="1" applyFill="1" applyBorder="1" applyAlignment="1" applyProtection="1">
      <alignment vertical="center" wrapText="1"/>
    </xf>
    <xf numFmtId="167" fontId="43" fillId="0" borderId="138" xfId="30" applyNumberFormat="1" applyFont="1" applyFill="1" applyBorder="1" applyAlignment="1" applyProtection="1">
      <alignment horizontal="center" vertical="center" wrapText="1"/>
    </xf>
    <xf numFmtId="0" fontId="37" fillId="0" borderId="135" xfId="30" applyNumberFormat="1" applyFont="1" applyFill="1" applyBorder="1" applyAlignment="1" applyProtection="1">
      <alignment horizontal="center" vertical="center"/>
    </xf>
    <xf numFmtId="0" fontId="35" fillId="0" borderId="135" xfId="30" applyNumberFormat="1" applyFont="1" applyFill="1" applyBorder="1" applyAlignment="1" applyProtection="1">
      <alignment horizontal="center" vertical="center"/>
    </xf>
    <xf numFmtId="167" fontId="37" fillId="0" borderId="138" xfId="30" applyNumberFormat="1" applyFont="1" applyFill="1" applyBorder="1" applyAlignment="1" applyProtection="1">
      <alignment vertical="center"/>
    </xf>
    <xf numFmtId="164" fontId="72" fillId="0" borderId="138" xfId="1" applyFont="1" applyFill="1" applyBorder="1" applyAlignment="1" applyProtection="1"/>
    <xf numFmtId="164" fontId="6" fillId="0" borderId="138" xfId="1" applyFont="1" applyFill="1" applyBorder="1" applyAlignment="1" applyProtection="1"/>
    <xf numFmtId="43" fontId="3" fillId="0" borderId="0" xfId="0" applyNumberFormat="1" applyFont="1"/>
    <xf numFmtId="0" fontId="9" fillId="0" borderId="12" xfId="0" applyFont="1" applyBorder="1" applyAlignment="1">
      <alignment horizontal="center" vertical="center"/>
    </xf>
    <xf numFmtId="164" fontId="3" fillId="0" borderId="0" xfId="0" applyNumberFormat="1" applyFont="1"/>
    <xf numFmtId="164" fontId="0" fillId="0" borderId="0" xfId="1" applyFont="1"/>
    <xf numFmtId="166" fontId="5" fillId="0" borderId="0" xfId="0" applyNumberFormat="1" applyFont="1"/>
    <xf numFmtId="10" fontId="0" fillId="0" borderId="0" xfId="61" applyNumberFormat="1" applyFont="1"/>
    <xf numFmtId="0" fontId="30" fillId="49" borderId="130" xfId="0" applyFont="1" applyFill="1" applyBorder="1" applyAlignment="1">
      <alignment horizontal="center"/>
    </xf>
    <xf numFmtId="166" fontId="7" fillId="49" borderId="130" xfId="29" applyNumberFormat="1" applyFont="1" applyFill="1" applyBorder="1" applyAlignment="1" applyProtection="1">
      <alignment horizontal="center"/>
    </xf>
    <xf numFmtId="0" fontId="31" fillId="0" borderId="151" xfId="0" applyFont="1" applyBorder="1" applyAlignment="1">
      <alignment horizontal="justify" vertical="center"/>
    </xf>
    <xf numFmtId="0" fontId="9" fillId="0" borderId="152" xfId="0" applyFont="1" applyBorder="1" applyAlignment="1">
      <alignment horizontal="center" vertical="center"/>
    </xf>
    <xf numFmtId="0" fontId="9" fillId="0" borderId="153" xfId="0" applyFont="1" applyBorder="1" applyAlignment="1">
      <alignment horizontal="center" vertical="center"/>
    </xf>
    <xf numFmtId="0" fontId="32" fillId="0" borderId="154" xfId="0" applyFont="1" applyBorder="1" applyAlignment="1">
      <alignment horizontal="justify" vertical="center"/>
    </xf>
    <xf numFmtId="166" fontId="29" fillId="0" borderId="155" xfId="29" applyNumberFormat="1" applyFont="1" applyFill="1" applyBorder="1" applyAlignment="1" applyProtection="1"/>
    <xf numFmtId="166" fontId="29" fillId="0" borderId="156" xfId="29" applyNumberFormat="1" applyFont="1" applyFill="1" applyBorder="1" applyAlignment="1" applyProtection="1"/>
    <xf numFmtId="0" fontId="32" fillId="0" borderId="157" xfId="0" applyFont="1" applyBorder="1" applyAlignment="1">
      <alignment horizontal="justify" vertical="center"/>
    </xf>
    <xf numFmtId="166" fontId="29" fillId="0" borderId="138" xfId="29" applyNumberFormat="1" applyFont="1" applyFill="1" applyBorder="1" applyAlignment="1" applyProtection="1"/>
    <xf numFmtId="0" fontId="30" fillId="49" borderId="158" xfId="0" applyFont="1" applyFill="1" applyBorder="1" applyAlignment="1">
      <alignment horizontal="center"/>
    </xf>
    <xf numFmtId="166" fontId="7" fillId="49" borderId="140" xfId="29" applyNumberFormat="1" applyFont="1" applyFill="1" applyBorder="1" applyAlignment="1" applyProtection="1">
      <alignment horizontal="center"/>
    </xf>
    <xf numFmtId="166" fontId="7" fillId="49" borderId="159" xfId="29" applyNumberFormat="1" applyFont="1" applyFill="1" applyBorder="1" applyAlignment="1" applyProtection="1">
      <alignment horizontal="center"/>
    </xf>
    <xf numFmtId="49" fontId="43" fillId="0" borderId="138" xfId="30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101" xfId="0" applyFont="1" applyFill="1" applyBorder="1" applyAlignment="1">
      <alignment horizontal="center" vertical="center"/>
    </xf>
    <xf numFmtId="0" fontId="3" fillId="5" borderId="138" xfId="0" applyFont="1" applyFill="1" applyBorder="1" applyAlignment="1">
      <alignment horizontal="center" vertical="center"/>
    </xf>
    <xf numFmtId="0" fontId="7" fillId="2" borderId="149" xfId="0" applyFont="1" applyFill="1" applyBorder="1" applyAlignment="1">
      <alignment horizontal="center" vertical="center" wrapText="1"/>
    </xf>
    <xf numFmtId="0" fontId="7" fillId="2" borderId="150" xfId="0" applyFont="1" applyFill="1" applyBorder="1" applyAlignment="1">
      <alignment horizontal="center" vertical="center" wrapText="1"/>
    </xf>
    <xf numFmtId="4" fontId="8" fillId="2" borderId="130" xfId="0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center" vertical="center" wrapText="1"/>
    </xf>
    <xf numFmtId="0" fontId="81" fillId="24" borderId="115" xfId="30" applyNumberFormat="1" applyFont="1" applyFill="1" applyBorder="1" applyAlignment="1" applyProtection="1">
      <alignment horizontal="center" vertical="center" wrapText="1"/>
    </xf>
    <xf numFmtId="0" fontId="81" fillId="24" borderId="33" xfId="30" applyNumberFormat="1" applyFont="1" applyFill="1" applyBorder="1" applyAlignment="1" applyProtection="1">
      <alignment horizontal="center" vertical="center" wrapText="1"/>
    </xf>
    <xf numFmtId="0" fontId="34" fillId="25" borderId="16" xfId="30" applyNumberFormat="1" applyFont="1" applyFill="1" applyBorder="1" applyAlignment="1" applyProtection="1">
      <alignment horizontal="center" vertical="center"/>
    </xf>
    <xf numFmtId="0" fontId="34" fillId="25" borderId="111" xfId="30" applyNumberFormat="1" applyFont="1" applyFill="1" applyBorder="1" applyAlignment="1" applyProtection="1">
      <alignment horizontal="center" vertical="center"/>
    </xf>
    <xf numFmtId="0" fontId="38" fillId="26" borderId="18" xfId="30" applyNumberFormat="1" applyFont="1" applyFill="1" applyBorder="1" applyAlignment="1" applyProtection="1">
      <alignment horizontal="center" vertical="center" wrapText="1"/>
    </xf>
    <xf numFmtId="0" fontId="81" fillId="24" borderId="147" xfId="30" applyNumberFormat="1" applyFont="1" applyFill="1" applyBorder="1" applyAlignment="1" applyProtection="1">
      <alignment horizontal="center" vertical="center"/>
    </xf>
    <xf numFmtId="0" fontId="81" fillId="24" borderId="26" xfId="30" applyNumberFormat="1" applyFont="1" applyFill="1" applyBorder="1" applyAlignment="1" applyProtection="1">
      <alignment horizontal="center" vertical="center"/>
    </xf>
    <xf numFmtId="0" fontId="34" fillId="41" borderId="83" xfId="30" applyNumberFormat="1" applyFont="1" applyFill="1" applyBorder="1" applyAlignment="1" applyProtection="1">
      <alignment horizontal="center" vertical="center"/>
    </xf>
    <xf numFmtId="0" fontId="34" fillId="41" borderId="84" xfId="30" applyNumberFormat="1" applyFont="1" applyFill="1" applyBorder="1" applyAlignment="1" applyProtection="1">
      <alignment horizontal="center" vertical="center"/>
    </xf>
    <xf numFmtId="0" fontId="34" fillId="41" borderId="116" xfId="30" applyNumberFormat="1" applyFont="1" applyFill="1" applyBorder="1" applyAlignment="1" applyProtection="1">
      <alignment horizontal="center" vertical="center"/>
    </xf>
    <xf numFmtId="0" fontId="34" fillId="41" borderId="85" xfId="30" applyNumberFormat="1" applyFont="1" applyFill="1" applyBorder="1" applyAlignment="1" applyProtection="1">
      <alignment horizontal="center" vertical="center"/>
    </xf>
    <xf numFmtId="0" fontId="34" fillId="3" borderId="16" xfId="30" applyNumberFormat="1" applyFont="1" applyFill="1" applyBorder="1" applyAlignment="1" applyProtection="1">
      <alignment horizontal="center" vertical="center"/>
    </xf>
    <xf numFmtId="0" fontId="34" fillId="52" borderId="16" xfId="30" applyNumberFormat="1" applyFont="1" applyFill="1" applyBorder="1" applyAlignment="1" applyProtection="1">
      <alignment horizontal="center" vertical="center"/>
    </xf>
    <xf numFmtId="0" fontId="34" fillId="41" borderId="82" xfId="30" applyNumberFormat="1" applyFont="1" applyFill="1" applyBorder="1" applyAlignment="1" applyProtection="1">
      <alignment horizontal="center" vertical="center" wrapText="1"/>
    </xf>
    <xf numFmtId="0" fontId="34" fillId="41" borderId="87" xfId="30" applyNumberFormat="1" applyFont="1" applyFill="1" applyBorder="1" applyAlignment="1" applyProtection="1">
      <alignment horizontal="center" vertical="center" wrapText="1"/>
    </xf>
    <xf numFmtId="0" fontId="34" fillId="32" borderId="25" xfId="30" applyNumberFormat="1" applyFont="1" applyFill="1" applyBorder="1" applyAlignment="1" applyProtection="1">
      <alignment horizontal="center" vertical="center"/>
    </xf>
    <xf numFmtId="0" fontId="34" fillId="32" borderId="20" xfId="30" applyNumberFormat="1" applyFont="1" applyFill="1" applyBorder="1" applyAlignment="1" applyProtection="1">
      <alignment horizontal="center" vertical="center"/>
    </xf>
    <xf numFmtId="0" fontId="34" fillId="32" borderId="109" xfId="30" applyNumberFormat="1" applyFont="1" applyFill="1" applyBorder="1" applyAlignment="1" applyProtection="1">
      <alignment horizontal="center" vertical="center"/>
    </xf>
    <xf numFmtId="0" fontId="38" fillId="33" borderId="18" xfId="30" applyNumberFormat="1" applyFont="1" applyFill="1" applyBorder="1" applyAlignment="1" applyProtection="1">
      <alignment horizontal="center" vertical="center" wrapText="1"/>
    </xf>
    <xf numFmtId="0" fontId="38" fillId="0" borderId="18" xfId="30" applyNumberFormat="1" applyFont="1" applyBorder="1" applyAlignment="1" applyProtection="1">
      <alignment horizontal="center" vertical="center" wrapText="1"/>
    </xf>
    <xf numFmtId="0" fontId="38" fillId="14" borderId="18" xfId="30" applyNumberFormat="1" applyFont="1" applyFill="1" applyBorder="1" applyAlignment="1" applyProtection="1">
      <alignment horizontal="center" vertical="center" wrapText="1"/>
    </xf>
    <xf numFmtId="0" fontId="34" fillId="30" borderId="25" xfId="30" applyNumberFormat="1" applyFont="1" applyFill="1" applyBorder="1" applyAlignment="1" applyProtection="1">
      <alignment horizontal="center" vertical="center"/>
    </xf>
    <xf numFmtId="0" fontId="34" fillId="30" borderId="20" xfId="30" applyNumberFormat="1" applyFont="1" applyFill="1" applyBorder="1" applyAlignment="1" applyProtection="1">
      <alignment horizontal="center" vertical="center"/>
    </xf>
    <xf numFmtId="0" fontId="34" fillId="31" borderId="25" xfId="30" applyNumberFormat="1" applyFont="1" applyFill="1" applyBorder="1" applyAlignment="1" applyProtection="1">
      <alignment horizontal="center" vertical="center"/>
    </xf>
    <xf numFmtId="0" fontId="34" fillId="31" borderId="20" xfId="30" applyNumberFormat="1" applyFont="1" applyFill="1" applyBorder="1" applyAlignment="1" applyProtection="1">
      <alignment horizontal="center" vertical="center"/>
    </xf>
    <xf numFmtId="0" fontId="38" fillId="6" borderId="18" xfId="30" applyNumberFormat="1" applyFont="1" applyFill="1" applyBorder="1" applyAlignment="1" applyProtection="1">
      <alignment horizontal="center" vertical="center" wrapText="1"/>
    </xf>
    <xf numFmtId="0" fontId="54" fillId="0" borderId="88" xfId="30" applyNumberFormat="1" applyFont="1" applyFill="1" applyBorder="1" applyAlignment="1" applyProtection="1">
      <alignment horizontal="center" vertical="center"/>
    </xf>
    <xf numFmtId="0" fontId="54" fillId="0" borderId="72" xfId="30" applyNumberFormat="1" applyFont="1" applyFill="1" applyBorder="1" applyAlignment="1" applyProtection="1">
      <alignment horizontal="center" vertical="center"/>
    </xf>
    <xf numFmtId="0" fontId="62" fillId="41" borderId="55" xfId="46" applyNumberFormat="1" applyFont="1" applyFill="1" applyBorder="1" applyAlignment="1" applyProtection="1">
      <alignment horizontal="center" vertical="center" wrapText="1"/>
    </xf>
    <xf numFmtId="0" fontId="62" fillId="41" borderId="86" xfId="46" applyNumberFormat="1" applyFont="1" applyFill="1" applyBorder="1" applyAlignment="1" applyProtection="1">
      <alignment horizontal="center" vertical="center" wrapText="1"/>
    </xf>
    <xf numFmtId="0" fontId="62" fillId="41" borderId="87" xfId="46" applyNumberFormat="1" applyFont="1" applyFill="1" applyBorder="1" applyAlignment="1" applyProtection="1">
      <alignment horizontal="center" vertical="center" wrapText="1"/>
    </xf>
    <xf numFmtId="0" fontId="34" fillId="41" borderId="55" xfId="30" applyNumberFormat="1" applyFont="1" applyFill="1" applyBorder="1" applyAlignment="1" applyProtection="1">
      <alignment horizontal="center" vertical="center" wrapText="1"/>
    </xf>
    <xf numFmtId="0" fontId="34" fillId="41" borderId="117" xfId="30" applyNumberFormat="1" applyFont="1" applyFill="1" applyBorder="1" applyAlignment="1" applyProtection="1">
      <alignment horizontal="center" vertical="center" wrapText="1"/>
    </xf>
    <xf numFmtId="0" fontId="38" fillId="47" borderId="16" xfId="30" applyNumberFormat="1" applyFont="1" applyFill="1" applyBorder="1" applyAlignment="1" applyProtection="1">
      <alignment horizontal="center" vertical="center" wrapText="1"/>
    </xf>
    <xf numFmtId="0" fontId="76" fillId="35" borderId="20" xfId="30" applyNumberFormat="1" applyFont="1" applyFill="1" applyBorder="1" applyAlignment="1" applyProtection="1">
      <alignment horizontal="center" vertical="center"/>
    </xf>
    <xf numFmtId="0" fontId="76" fillId="35" borderId="109" xfId="30" applyNumberFormat="1" applyFont="1" applyFill="1" applyBorder="1" applyAlignment="1" applyProtection="1">
      <alignment horizontal="center" vertical="center"/>
    </xf>
    <xf numFmtId="0" fontId="38" fillId="6" borderId="28" xfId="30" applyNumberFormat="1" applyFont="1" applyFill="1" applyBorder="1" applyAlignment="1" applyProtection="1">
      <alignment horizontal="center" vertical="center" wrapText="1"/>
    </xf>
    <xf numFmtId="0" fontId="38" fillId="6" borderId="26" xfId="30" applyNumberFormat="1" applyFont="1" applyFill="1" applyBorder="1" applyAlignment="1" applyProtection="1">
      <alignment horizontal="center" vertical="center" wrapText="1"/>
    </xf>
    <xf numFmtId="0" fontId="38" fillId="50" borderId="17" xfId="30" applyNumberFormat="1" applyFont="1" applyFill="1" applyBorder="1" applyAlignment="1" applyProtection="1">
      <alignment horizontal="center" vertical="center"/>
    </xf>
    <xf numFmtId="0" fontId="38" fillId="50" borderId="16" xfId="30" applyNumberFormat="1" applyFont="1" applyFill="1" applyBorder="1" applyAlignment="1" applyProtection="1">
      <alignment horizontal="center" vertical="center"/>
    </xf>
    <xf numFmtId="0" fontId="56" fillId="0" borderId="82" xfId="30" applyNumberFormat="1" applyFont="1" applyFill="1" applyBorder="1" applyAlignment="1" applyProtection="1">
      <alignment horizontal="justify" vertical="center"/>
    </xf>
    <xf numFmtId="0" fontId="56" fillId="0" borderId="86" xfId="30" applyNumberFormat="1" applyFont="1" applyFill="1" applyBorder="1" applyAlignment="1" applyProtection="1">
      <alignment horizontal="justify" vertical="center"/>
    </xf>
    <xf numFmtId="0" fontId="56" fillId="0" borderId="87" xfId="30" applyNumberFormat="1" applyFont="1" applyFill="1" applyBorder="1" applyAlignment="1" applyProtection="1">
      <alignment horizontal="justify" vertical="center"/>
    </xf>
    <xf numFmtId="0" fontId="68" fillId="41" borderId="82" xfId="30" applyNumberFormat="1" applyFont="1" applyFill="1" applyBorder="1" applyAlignment="1" applyProtection="1">
      <alignment horizontal="center" vertical="center" wrapText="1"/>
    </xf>
    <xf numFmtId="0" fontId="68" fillId="41" borderId="86" xfId="30" applyNumberFormat="1" applyFont="1" applyFill="1" applyBorder="1" applyAlignment="1" applyProtection="1">
      <alignment horizontal="center" vertical="center" wrapText="1"/>
    </xf>
    <xf numFmtId="0" fontId="68" fillId="41" borderId="87" xfId="30" applyNumberFormat="1" applyFont="1" applyFill="1" applyBorder="1" applyAlignment="1" applyProtection="1">
      <alignment horizontal="center" vertical="center" wrapText="1"/>
    </xf>
    <xf numFmtId="0" fontId="63" fillId="41" borderId="54" xfId="46" applyNumberFormat="1" applyFont="1" applyFill="1" applyBorder="1" applyAlignment="1" applyProtection="1">
      <alignment horizontal="center" vertical="center" wrapText="1"/>
    </xf>
    <xf numFmtId="0" fontId="63" fillId="29" borderId="54" xfId="46" applyNumberFormat="1" applyFont="1" applyFill="1" applyBorder="1" applyAlignment="1" applyProtection="1">
      <alignment horizontal="center" vertical="center" wrapText="1"/>
    </xf>
    <xf numFmtId="0" fontId="63" fillId="40" borderId="56" xfId="46" applyNumberFormat="1" applyFont="1" applyFill="1" applyBorder="1" applyAlignment="1" applyProtection="1">
      <alignment horizontal="center" vertical="center" wrapText="1"/>
    </xf>
    <xf numFmtId="0" fontId="63" fillId="40" borderId="92" xfId="46" applyNumberFormat="1" applyFont="1" applyFill="1" applyBorder="1" applyAlignment="1" applyProtection="1">
      <alignment horizontal="center" vertical="center" wrapText="1"/>
    </xf>
    <xf numFmtId="0" fontId="63" fillId="40" borderId="107" xfId="46" applyNumberFormat="1" applyFont="1" applyFill="1" applyBorder="1" applyAlignment="1" applyProtection="1">
      <alignment horizontal="center" vertical="center" wrapText="1"/>
    </xf>
    <xf numFmtId="0" fontId="62" fillId="41" borderId="119" xfId="46" applyNumberFormat="1" applyFont="1" applyFill="1" applyBorder="1" applyAlignment="1" applyProtection="1">
      <alignment horizontal="center" vertical="center" wrapText="1"/>
    </xf>
    <xf numFmtId="0" fontId="62" fillId="41" borderId="51" xfId="46" applyNumberFormat="1" applyFont="1" applyFill="1" applyBorder="1" applyAlignment="1" applyProtection="1">
      <alignment horizontal="center" vertical="center" wrapText="1"/>
    </xf>
    <xf numFmtId="0" fontId="62" fillId="41" borderId="53" xfId="46" applyNumberFormat="1" applyFont="1" applyFill="1" applyBorder="1" applyAlignment="1" applyProtection="1">
      <alignment horizontal="center" vertical="center" wrapText="1"/>
    </xf>
    <xf numFmtId="0" fontId="63" fillId="39" borderId="51" xfId="46" applyNumberFormat="1" applyFont="1" applyFill="1" applyBorder="1" applyAlignment="1" applyProtection="1">
      <alignment horizontal="center" vertical="center" wrapText="1"/>
    </xf>
    <xf numFmtId="0" fontId="63" fillId="39" borderId="53" xfId="46" applyNumberFormat="1" applyFont="1" applyFill="1" applyBorder="1" applyAlignment="1" applyProtection="1">
      <alignment horizontal="center" vertical="center" wrapText="1"/>
    </xf>
  </cellXfs>
  <cellStyles count="62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uro" xfId="29"/>
    <cellStyle name="Excel Built-in Explanatory Text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Linked Cell" xfId="37"/>
    <cellStyle name="Migliaia" xfId="1" builtinId="3"/>
    <cellStyle name="Migliaia [0] 2" xfId="48"/>
    <cellStyle name="Migliaia 2" xfId="44"/>
    <cellStyle name="Migliaia 2 2" xfId="49"/>
    <cellStyle name="Migliaia 3" xfId="47"/>
    <cellStyle name="Migliaia 4" xfId="50"/>
    <cellStyle name="Migliaia 5" xfId="51"/>
    <cellStyle name="Migliaia 6" xfId="52"/>
    <cellStyle name="Migliaia 7" xfId="60"/>
    <cellStyle name="Neutral" xfId="38"/>
    <cellStyle name="Normale" xfId="0" builtinId="0"/>
    <cellStyle name="Normale 2" xfId="43"/>
    <cellStyle name="Normale 2 2" xfId="53"/>
    <cellStyle name="Normale 2 3" xfId="54"/>
    <cellStyle name="Normale 3" xfId="45"/>
    <cellStyle name="Normale 4" xfId="55"/>
    <cellStyle name="Normale 5" xfId="56"/>
    <cellStyle name="Normale 6" xfId="57"/>
    <cellStyle name="Note" xfId="39"/>
    <cellStyle name="Percentuale" xfId="61" builtinId="5"/>
    <cellStyle name="Percentuale 2" xfId="58"/>
    <cellStyle name="Testo descrittivo 2" xfId="46"/>
    <cellStyle name="Title" xfId="40"/>
    <cellStyle name="Total" xfId="41"/>
    <cellStyle name="Valuta 2" xfId="59"/>
    <cellStyle name="Warning Text" xfId="42"/>
  </cellStyles>
  <dxfs count="0"/>
  <tableStyles count="0" defaultTableStyle="TableStyleMedium2" defaultPivotStyle="PivotStyleLight16"/>
  <colors>
    <mruColors>
      <color rgb="FFCCFFCC"/>
      <color rgb="FFFFFF00"/>
      <color rgb="FF008000"/>
      <color rgb="FF66FF66"/>
      <color rgb="FF582A04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6</xdr:col>
      <xdr:colOff>476250</xdr:colOff>
      <xdr:row>8</xdr:row>
      <xdr:rowOff>3381375</xdr:rowOff>
    </xdr:to>
    <xdr:sp macro="" textlink="">
      <xdr:nvSpPr>
        <xdr:cNvPr id="2" name="CustomShape 1" hidden="1"/>
        <xdr:cNvSpPr>
          <a:spLocks noChangeArrowheads="1"/>
        </xdr:cNvSpPr>
      </xdr:nvSpPr>
      <xdr:spPr bwMode="auto">
        <a:xfrm>
          <a:off x="342900" y="295275"/>
          <a:ext cx="8562975" cy="1010602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0</xdr:colOff>
      <xdr:row>1</xdr:row>
      <xdr:rowOff>0</xdr:rowOff>
    </xdr:from>
    <xdr:to>
      <xdr:col>6</xdr:col>
      <xdr:colOff>476250</xdr:colOff>
      <xdr:row>8</xdr:row>
      <xdr:rowOff>3381375</xdr:rowOff>
    </xdr:to>
    <xdr:sp macro="" textlink="">
      <xdr:nvSpPr>
        <xdr:cNvPr id="3" name="CustomShape 1" hidden="1"/>
        <xdr:cNvSpPr>
          <a:spLocks noChangeArrowheads="1"/>
        </xdr:cNvSpPr>
      </xdr:nvSpPr>
      <xdr:spPr bwMode="auto">
        <a:xfrm>
          <a:off x="342900" y="295275"/>
          <a:ext cx="8562975" cy="1010602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0</xdr:colOff>
      <xdr:row>1</xdr:row>
      <xdr:rowOff>0</xdr:rowOff>
    </xdr:from>
    <xdr:to>
      <xdr:col>6</xdr:col>
      <xdr:colOff>476250</xdr:colOff>
      <xdr:row>8</xdr:row>
      <xdr:rowOff>3381375</xdr:rowOff>
    </xdr:to>
    <xdr:sp macro="" textlink="">
      <xdr:nvSpPr>
        <xdr:cNvPr id="4" name="CustomShape 1" hidden="1"/>
        <xdr:cNvSpPr>
          <a:spLocks noChangeArrowheads="1"/>
        </xdr:cNvSpPr>
      </xdr:nvSpPr>
      <xdr:spPr bwMode="auto">
        <a:xfrm>
          <a:off x="342900" y="295275"/>
          <a:ext cx="8562975" cy="1010602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E32"/>
  <sheetViews>
    <sheetView topLeftCell="B1" zoomScale="80" zoomScaleNormal="80" workbookViewId="0">
      <pane xSplit="4" ySplit="4" topLeftCell="F23" activePane="bottomRight" state="frozen"/>
      <selection activeCell="B1" sqref="B1"/>
      <selection pane="topRight" activeCell="F1" sqref="F1"/>
      <selection pane="bottomLeft" activeCell="B4" sqref="B4"/>
      <selection pane="bottomRight" activeCell="F4" sqref="F4:I4"/>
    </sheetView>
  </sheetViews>
  <sheetFormatPr defaultRowHeight="12.75" x14ac:dyDescent="0.2"/>
  <cols>
    <col min="2" max="2" width="3.28515625" customWidth="1"/>
    <col min="3" max="3" width="60.140625" bestFit="1" customWidth="1"/>
    <col min="4" max="4" width="25.140625" bestFit="1" customWidth="1"/>
    <col min="5" max="5" width="25.85546875" style="2" bestFit="1" customWidth="1"/>
    <col min="6" max="6" width="22.140625" bestFit="1" customWidth="1"/>
    <col min="7" max="9" width="22.85546875" bestFit="1" customWidth="1"/>
    <col min="10" max="10" width="21.28515625" bestFit="1" customWidth="1"/>
    <col min="11" max="11" width="21.7109375" bestFit="1" customWidth="1"/>
    <col min="12" max="12" width="22.85546875" bestFit="1" customWidth="1"/>
    <col min="13" max="13" width="22.28515625" bestFit="1" customWidth="1"/>
    <col min="14" max="14" width="20.42578125" bestFit="1" customWidth="1"/>
    <col min="15" max="16" width="22.28515625" bestFit="1" customWidth="1"/>
    <col min="17" max="17" width="22.85546875" bestFit="1" customWidth="1"/>
    <col min="18" max="18" width="20.42578125" bestFit="1" customWidth="1"/>
    <col min="19" max="19" width="18" bestFit="1" customWidth="1"/>
    <col min="20" max="20" width="21.140625" customWidth="1"/>
    <col min="21" max="23" width="22.85546875" customWidth="1"/>
    <col min="24" max="24" width="24.42578125" customWidth="1"/>
    <col min="25" max="25" width="21.28515625" bestFit="1" customWidth="1"/>
    <col min="26" max="26" width="22.85546875" bestFit="1" customWidth="1"/>
    <col min="27" max="27" width="23" bestFit="1" customWidth="1"/>
    <col min="28" max="28" width="15.28515625" customWidth="1"/>
    <col min="29" max="29" width="22.140625" hidden="1" customWidth="1"/>
    <col min="30" max="30" width="15.28515625" customWidth="1"/>
    <col min="31" max="31" width="13.85546875" customWidth="1"/>
  </cols>
  <sheetData>
    <row r="1" spans="2:31" ht="45.75" customHeight="1" x14ac:dyDescent="0.25">
      <c r="B1" s="164"/>
      <c r="C1" s="165" t="s">
        <v>465</v>
      </c>
      <c r="D1" s="151"/>
      <c r="T1" s="3"/>
    </row>
    <row r="2" spans="2:31" s="265" customFormat="1" ht="45.75" customHeight="1" x14ac:dyDescent="0.25">
      <c r="B2" s="263"/>
      <c r="C2" s="262"/>
      <c r="D2" s="262"/>
      <c r="E2" s="264"/>
    </row>
    <row r="3" spans="2:31" s="6" customFormat="1" ht="48.75" customHeight="1" thickBot="1" x14ac:dyDescent="0.25">
      <c r="B3" s="159"/>
      <c r="C3" s="435" t="s">
        <v>2</v>
      </c>
      <c r="D3" s="437" t="s">
        <v>3</v>
      </c>
      <c r="E3" s="437" t="s">
        <v>490</v>
      </c>
      <c r="F3" s="429" t="s">
        <v>0</v>
      </c>
      <c r="G3" s="429"/>
      <c r="H3" s="429"/>
      <c r="I3" s="429"/>
      <c r="J3" s="430" t="s">
        <v>493</v>
      </c>
      <c r="K3" s="430"/>
      <c r="L3" s="430"/>
      <c r="M3" s="431" t="s">
        <v>494</v>
      </c>
      <c r="N3" s="431"/>
      <c r="O3" s="431"/>
      <c r="P3" s="431"/>
      <c r="Q3" s="431"/>
      <c r="R3" s="432" t="s">
        <v>1</v>
      </c>
      <c r="S3" s="432"/>
      <c r="T3" s="432"/>
      <c r="U3" s="433"/>
      <c r="V3" s="434"/>
      <c r="W3" s="433"/>
      <c r="X3" s="432"/>
      <c r="Y3" s="432"/>
      <c r="Z3" s="4"/>
      <c r="AA3" s="5"/>
      <c r="AB3" s="5"/>
      <c r="AC3" s="5"/>
    </row>
    <row r="4" spans="2:31" s="11" customFormat="1" ht="87.75" customHeight="1" thickBot="1" x14ac:dyDescent="0.25">
      <c r="B4" s="159"/>
      <c r="C4" s="436"/>
      <c r="D4" s="438"/>
      <c r="E4" s="438"/>
      <c r="F4" s="7" t="s">
        <v>4</v>
      </c>
      <c r="G4" s="7" t="s">
        <v>5</v>
      </c>
      <c r="H4" s="7" t="s">
        <v>439</v>
      </c>
      <c r="I4" s="7" t="s">
        <v>440</v>
      </c>
      <c r="J4" s="8" t="s">
        <v>6</v>
      </c>
      <c r="K4" s="8" t="s">
        <v>7</v>
      </c>
      <c r="L4" s="8" t="s">
        <v>8</v>
      </c>
      <c r="M4" s="9" t="s">
        <v>9</v>
      </c>
      <c r="N4" s="9" t="s">
        <v>10</v>
      </c>
      <c r="O4" s="9" t="s">
        <v>11</v>
      </c>
      <c r="P4" s="9" t="s">
        <v>12</v>
      </c>
      <c r="Q4" s="9" t="s">
        <v>13</v>
      </c>
      <c r="R4" s="10" t="s">
        <v>14</v>
      </c>
      <c r="S4" s="10" t="s">
        <v>487</v>
      </c>
      <c r="T4" s="10" t="s">
        <v>388</v>
      </c>
      <c r="U4" s="10" t="s">
        <v>417</v>
      </c>
      <c r="V4" s="10" t="s">
        <v>15</v>
      </c>
      <c r="W4" s="10" t="s">
        <v>16</v>
      </c>
      <c r="X4" s="10" t="s">
        <v>17</v>
      </c>
      <c r="Y4" s="10" t="s">
        <v>18</v>
      </c>
      <c r="Z4" s="7" t="s">
        <v>19</v>
      </c>
      <c r="AA4" s="7" t="s">
        <v>488</v>
      </c>
      <c r="AB4" s="7" t="s">
        <v>20</v>
      </c>
      <c r="AC4" s="7"/>
    </row>
    <row r="5" spans="2:31" ht="45" customHeight="1" x14ac:dyDescent="0.25">
      <c r="B5" s="160"/>
      <c r="C5" s="155" t="s">
        <v>389</v>
      </c>
      <c r="D5" s="173">
        <v>145424645.40000001</v>
      </c>
      <c r="E5" s="173">
        <v>46621719.009999998</v>
      </c>
      <c r="F5" s="173">
        <v>16521695.799999999</v>
      </c>
      <c r="G5" s="173">
        <v>31404089.91</v>
      </c>
      <c r="H5" s="173">
        <v>30369200.710000001</v>
      </c>
      <c r="I5" s="173">
        <v>20507999.969999999</v>
      </c>
      <c r="J5" s="173">
        <v>3211000</v>
      </c>
      <c r="K5" s="173">
        <v>0</v>
      </c>
      <c r="L5" s="173">
        <v>3307968</v>
      </c>
      <c r="M5" s="173">
        <v>0</v>
      </c>
      <c r="N5" s="173">
        <v>618476.43999999994</v>
      </c>
      <c r="O5" s="173">
        <v>16018128.949999999</v>
      </c>
      <c r="P5" s="173">
        <v>461052.19</v>
      </c>
      <c r="Q5" s="173">
        <v>2110553.73</v>
      </c>
      <c r="R5" s="173">
        <v>0</v>
      </c>
      <c r="S5" s="173">
        <v>0</v>
      </c>
      <c r="T5" s="173"/>
      <c r="U5" s="272">
        <v>8509913.4600000009</v>
      </c>
      <c r="V5" s="407"/>
      <c r="W5" s="272">
        <v>46101790.979999997</v>
      </c>
      <c r="X5" s="173">
        <v>25754532.25</v>
      </c>
      <c r="Y5" s="173">
        <v>852745.64000000618</v>
      </c>
      <c r="Z5" s="173">
        <v>27359431.73</v>
      </c>
      <c r="AA5" s="173">
        <v>11119052.310000001</v>
      </c>
      <c r="AB5" s="13"/>
      <c r="AC5" s="12">
        <f>D5-J5-K5-L5-M5-N5-O5-P5-Q5-R5-S5-T5-U5-W5-X5-Y5-Z5-AA5</f>
        <v>-0.28000001050531864</v>
      </c>
      <c r="AD5" s="125"/>
      <c r="AE5" s="3"/>
    </row>
    <row r="6" spans="2:31" ht="45" customHeight="1" x14ac:dyDescent="0.25">
      <c r="B6" s="160"/>
      <c r="C6" s="155" t="s">
        <v>390</v>
      </c>
      <c r="D6" s="173">
        <v>421203387.59999996</v>
      </c>
      <c r="E6" s="173">
        <v>162683316.89000005</v>
      </c>
      <c r="F6" s="173">
        <v>46404404.18</v>
      </c>
      <c r="G6" s="173">
        <v>47983719.280000009</v>
      </c>
      <c r="H6" s="173">
        <v>58993532.009999998</v>
      </c>
      <c r="I6" s="173">
        <v>105138550.38</v>
      </c>
      <c r="J6" s="173">
        <v>18077357.5</v>
      </c>
      <c r="K6" s="173">
        <v>0</v>
      </c>
      <c r="L6" s="173">
        <v>61185822.719999999</v>
      </c>
      <c r="M6" s="173">
        <v>0</v>
      </c>
      <c r="N6" s="173">
        <v>368953.17000000004</v>
      </c>
      <c r="O6" s="173">
        <v>10610736.369999999</v>
      </c>
      <c r="P6" s="173">
        <v>13734147.76</v>
      </c>
      <c r="Q6" s="173">
        <v>13664048.220000001</v>
      </c>
      <c r="R6" s="173">
        <v>1384800.5299999998</v>
      </c>
      <c r="S6" s="173">
        <v>0</v>
      </c>
      <c r="T6" s="173">
        <v>45510463.619999997</v>
      </c>
      <c r="U6" s="272">
        <v>25878501.609999999</v>
      </c>
      <c r="V6" s="407"/>
      <c r="W6" s="272">
        <v>70654371.650000006</v>
      </c>
      <c r="X6" s="173">
        <v>66178355.640000001</v>
      </c>
      <c r="Y6" s="173">
        <v>0</v>
      </c>
      <c r="Z6" s="173">
        <v>10024206.27</v>
      </c>
      <c r="AA6" s="173">
        <v>83931751.890000001</v>
      </c>
      <c r="AB6" s="14"/>
      <c r="AC6" s="12">
        <f>D6-J6-K6-L6-M6-N6-O6-P6-Q6-R6-S6-T6-U6-W6-X6-Y6-Z6-AA6</f>
        <v>-129.35000003874302</v>
      </c>
      <c r="AD6" s="125"/>
      <c r="AE6" s="3"/>
    </row>
    <row r="7" spans="2:31" ht="45" customHeight="1" x14ac:dyDescent="0.25">
      <c r="B7" s="160"/>
      <c r="C7" s="155" t="s">
        <v>391</v>
      </c>
      <c r="D7" s="173">
        <v>186462746.89000002</v>
      </c>
      <c r="E7" s="173">
        <v>157261997.81000003</v>
      </c>
      <c r="F7" s="173">
        <v>8047175.2999999998</v>
      </c>
      <c r="G7" s="173">
        <v>7862132.79</v>
      </c>
      <c r="H7" s="173">
        <v>1750000</v>
      </c>
      <c r="I7" s="173">
        <v>11541440.99</v>
      </c>
      <c r="J7" s="173">
        <v>0</v>
      </c>
      <c r="K7" s="173">
        <v>0</v>
      </c>
      <c r="L7" s="173">
        <v>44663300</v>
      </c>
      <c r="M7" s="173">
        <v>0</v>
      </c>
      <c r="N7" s="173">
        <v>0</v>
      </c>
      <c r="O7" s="173">
        <v>7150000</v>
      </c>
      <c r="P7" s="173">
        <v>0</v>
      </c>
      <c r="Q7" s="173">
        <v>49288726.439999998</v>
      </c>
      <c r="R7" s="173">
        <v>1937728.59</v>
      </c>
      <c r="S7" s="173">
        <v>0</v>
      </c>
      <c r="T7" s="173">
        <v>0</v>
      </c>
      <c r="U7" s="272">
        <v>9439367.4000000004</v>
      </c>
      <c r="V7" s="407"/>
      <c r="W7" s="272">
        <v>8594158.5599999987</v>
      </c>
      <c r="X7" s="173">
        <v>8650315.9000000004</v>
      </c>
      <c r="Y7" s="173">
        <v>0</v>
      </c>
      <c r="Z7" s="173">
        <v>47721050</v>
      </c>
      <c r="AA7" s="173">
        <v>9018100</v>
      </c>
      <c r="AB7" s="13"/>
      <c r="AC7" s="12">
        <f>D7-J7-K7-L7-M7-N7-O7-P7-Q7-R7-S7-T7-U7-W7-X7-Y7-Z7-AA7</f>
        <v>0</v>
      </c>
      <c r="AD7" s="125"/>
      <c r="AE7" s="3"/>
    </row>
    <row r="8" spans="2:31" ht="45" customHeight="1" x14ac:dyDescent="0.25">
      <c r="B8" s="160"/>
      <c r="C8" s="155" t="s">
        <v>392</v>
      </c>
      <c r="D8" s="173">
        <v>206416913.59</v>
      </c>
      <c r="E8" s="173">
        <v>157494742.02000001</v>
      </c>
      <c r="F8" s="173">
        <v>10224039.02</v>
      </c>
      <c r="G8" s="173">
        <v>15135193.984999999</v>
      </c>
      <c r="H8" s="173">
        <v>12033568.015000001</v>
      </c>
      <c r="I8" s="173">
        <v>11529370.550000001</v>
      </c>
      <c r="J8" s="173">
        <v>478800</v>
      </c>
      <c r="K8" s="173">
        <v>1363800</v>
      </c>
      <c r="L8" s="173">
        <v>52406636.420000002</v>
      </c>
      <c r="M8" s="173"/>
      <c r="N8" s="173"/>
      <c r="O8" s="173">
        <v>13979667.33</v>
      </c>
      <c r="P8" s="173">
        <v>0</v>
      </c>
      <c r="Q8" s="173">
        <v>25940713.34</v>
      </c>
      <c r="R8" s="173"/>
      <c r="S8" s="173"/>
      <c r="T8" s="173"/>
      <c r="U8" s="272">
        <v>6258258.7800000003</v>
      </c>
      <c r="V8" s="407"/>
      <c r="W8" s="272">
        <v>20407770.850000001</v>
      </c>
      <c r="X8" s="173">
        <v>7012083.8100000005</v>
      </c>
      <c r="Y8" s="173"/>
      <c r="Z8" s="173">
        <v>68639812.50999999</v>
      </c>
      <c r="AA8" s="173">
        <v>9929370.5500000007</v>
      </c>
      <c r="AB8" s="13"/>
      <c r="AC8" s="12">
        <f>D8-J8-K8-L8-M8-N8-O8-P8-Q8-R8-S8-T8-U8-W8-X8-Y8-Z8-AA8</f>
        <v>0</v>
      </c>
      <c r="AD8" s="125"/>
      <c r="AE8" s="3"/>
    </row>
    <row r="9" spans="2:31" s="124" customFormat="1" ht="45" customHeight="1" x14ac:dyDescent="0.25">
      <c r="B9" s="161"/>
      <c r="C9" s="152"/>
      <c r="D9" s="174">
        <f t="shared" ref="D9:AC9" si="0">SUM(D5:D8)</f>
        <v>959507693.48000002</v>
      </c>
      <c r="E9" s="174">
        <f t="shared" si="0"/>
        <v>524061775.73000002</v>
      </c>
      <c r="F9" s="174">
        <f t="shared" si="0"/>
        <v>81197314.299999997</v>
      </c>
      <c r="G9" s="174">
        <f t="shared" si="0"/>
        <v>102385135.96500002</v>
      </c>
      <c r="H9" s="174">
        <f t="shared" si="0"/>
        <v>103146300.735</v>
      </c>
      <c r="I9" s="174">
        <f t="shared" si="0"/>
        <v>148717361.89000002</v>
      </c>
      <c r="J9" s="174">
        <f t="shared" si="0"/>
        <v>21767157.5</v>
      </c>
      <c r="K9" s="174">
        <f t="shared" si="0"/>
        <v>1363800</v>
      </c>
      <c r="L9" s="174">
        <f t="shared" si="0"/>
        <v>161563727.13999999</v>
      </c>
      <c r="M9" s="174">
        <f t="shared" si="0"/>
        <v>0</v>
      </c>
      <c r="N9" s="174">
        <f t="shared" si="0"/>
        <v>987429.61</v>
      </c>
      <c r="O9" s="174">
        <f t="shared" si="0"/>
        <v>47758532.649999999</v>
      </c>
      <c r="P9" s="174">
        <f t="shared" si="0"/>
        <v>14195199.949999999</v>
      </c>
      <c r="Q9" s="174">
        <f t="shared" si="0"/>
        <v>91004041.730000004</v>
      </c>
      <c r="R9" s="174">
        <f t="shared" si="0"/>
        <v>3322529.12</v>
      </c>
      <c r="S9" s="174">
        <f t="shared" si="0"/>
        <v>0</v>
      </c>
      <c r="T9" s="174">
        <f t="shared" si="0"/>
        <v>45510463.619999997</v>
      </c>
      <c r="U9" s="271">
        <f t="shared" si="0"/>
        <v>50086041.25</v>
      </c>
      <c r="V9" s="408"/>
      <c r="W9" s="271">
        <f t="shared" si="0"/>
        <v>145758092.03999999</v>
      </c>
      <c r="X9" s="174">
        <f t="shared" si="0"/>
        <v>107595287.60000001</v>
      </c>
      <c r="Y9" s="174">
        <f t="shared" si="0"/>
        <v>852745.64000000618</v>
      </c>
      <c r="Z9" s="174">
        <f t="shared" si="0"/>
        <v>153744500.50999999</v>
      </c>
      <c r="AA9" s="174">
        <f t="shared" si="0"/>
        <v>113998274.75</v>
      </c>
      <c r="AB9" s="174"/>
      <c r="AC9" s="174">
        <f t="shared" si="0"/>
        <v>-129.63000004924834</v>
      </c>
      <c r="AD9" s="125"/>
      <c r="AE9" s="3"/>
    </row>
    <row r="10" spans="2:31" ht="45" customHeight="1" x14ac:dyDescent="0.25">
      <c r="B10" s="160"/>
      <c r="C10" s="153" t="s">
        <v>24</v>
      </c>
      <c r="D10" s="175"/>
      <c r="E10" s="176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271"/>
      <c r="V10" s="408"/>
      <c r="W10" s="272"/>
      <c r="X10" s="175"/>
      <c r="Y10" s="175"/>
      <c r="Z10" s="175"/>
      <c r="AA10" s="175"/>
      <c r="AB10" s="13"/>
      <c r="AC10" s="12"/>
    </row>
    <row r="11" spans="2:31" s="2" customFormat="1" ht="45" customHeight="1" x14ac:dyDescent="0.25">
      <c r="B11" s="162"/>
      <c r="C11" s="154" t="s">
        <v>25</v>
      </c>
      <c r="D11" s="173">
        <v>20123566.509999998</v>
      </c>
      <c r="E11" s="173">
        <v>20123566.509999998</v>
      </c>
      <c r="F11" s="173"/>
      <c r="G11" s="173"/>
      <c r="H11" s="173"/>
      <c r="I11" s="173"/>
      <c r="J11" s="173">
        <v>0</v>
      </c>
      <c r="K11" s="173">
        <v>0</v>
      </c>
      <c r="L11" s="173">
        <v>249973.99</v>
      </c>
      <c r="M11" s="173">
        <v>0</v>
      </c>
      <c r="N11" s="173">
        <v>0</v>
      </c>
      <c r="O11" s="173">
        <v>7088384.0300000003</v>
      </c>
      <c r="P11" s="173"/>
      <c r="Q11" s="173">
        <v>539775.12</v>
      </c>
      <c r="R11" s="173">
        <v>0</v>
      </c>
      <c r="S11" s="173"/>
      <c r="T11" s="173">
        <v>532196.81999999995</v>
      </c>
      <c r="U11" s="271">
        <v>1722224.81</v>
      </c>
      <c r="V11" s="408"/>
      <c r="W11" s="272"/>
      <c r="X11" s="173">
        <v>8806376.3199999984</v>
      </c>
      <c r="Y11" s="173">
        <v>1184635.3600000001</v>
      </c>
      <c r="Z11" s="173"/>
      <c r="AA11" s="173"/>
      <c r="AB11" s="15"/>
      <c r="AC11" s="12">
        <f>D11-J11-K11-L11-M11-N11-O11-P11-Q11-R11-S11-T11-U11-W11-X11-Y11-Z11-AA11</f>
        <v>5.9999999823048711E-2</v>
      </c>
      <c r="AD11" s="16"/>
    </row>
    <row r="12" spans="2:31" s="2" customFormat="1" ht="45" customHeight="1" x14ac:dyDescent="0.25">
      <c r="B12" s="162"/>
      <c r="C12" s="154" t="s">
        <v>26</v>
      </c>
      <c r="D12" s="173">
        <v>66098589.059999987</v>
      </c>
      <c r="E12" s="173">
        <v>66098589.064247981</v>
      </c>
      <c r="F12" s="173"/>
      <c r="G12" s="173"/>
      <c r="H12" s="173"/>
      <c r="I12" s="173"/>
      <c r="J12" s="173">
        <v>1285282</v>
      </c>
      <c r="K12" s="173">
        <v>1652954.71</v>
      </c>
      <c r="L12" s="173">
        <v>39726.35</v>
      </c>
      <c r="M12" s="173">
        <v>12630024.4</v>
      </c>
      <c r="N12" s="173">
        <v>5371844.9499999993</v>
      </c>
      <c r="O12" s="173">
        <v>11291514.48</v>
      </c>
      <c r="P12" s="173"/>
      <c r="Q12" s="173">
        <v>4553859.4400000004</v>
      </c>
      <c r="R12" s="173">
        <v>1159878.8500000001</v>
      </c>
      <c r="S12" s="173"/>
      <c r="T12" s="173">
        <v>0</v>
      </c>
      <c r="U12" s="271">
        <v>2652931.304248</v>
      </c>
      <c r="V12" s="408"/>
      <c r="W12" s="272"/>
      <c r="X12" s="173">
        <v>23111053.239999998</v>
      </c>
      <c r="Y12" s="173">
        <v>2349519.48</v>
      </c>
      <c r="Z12" s="173"/>
      <c r="AA12" s="173"/>
      <c r="AB12" s="15"/>
      <c r="AC12" s="12">
        <f>D12-J12-K12-L12-M12-N12-O12-P12-Q12-R12-S12-T12-U12-W12-X12-Y12-Z12-AA12</f>
        <v>-0.14424801571294665</v>
      </c>
      <c r="AD12" s="16"/>
    </row>
    <row r="13" spans="2:31" s="2" customFormat="1" ht="45" customHeight="1" x14ac:dyDescent="0.25">
      <c r="B13" s="162"/>
      <c r="C13" s="154" t="s">
        <v>27</v>
      </c>
      <c r="D13" s="173">
        <v>30855520.18</v>
      </c>
      <c r="E13" s="173">
        <v>30855520.179076001</v>
      </c>
      <c r="F13" s="173"/>
      <c r="G13" s="173"/>
      <c r="H13" s="173"/>
      <c r="I13" s="173"/>
      <c r="J13" s="173">
        <v>0</v>
      </c>
      <c r="K13" s="173">
        <v>0</v>
      </c>
      <c r="L13" s="173">
        <v>0</v>
      </c>
      <c r="M13" s="173">
        <v>0</v>
      </c>
      <c r="N13" s="173">
        <v>0</v>
      </c>
      <c r="O13" s="173">
        <v>12902427.049999999</v>
      </c>
      <c r="P13" s="173"/>
      <c r="Q13" s="173">
        <v>6118376.6699999999</v>
      </c>
      <c r="R13" s="173">
        <v>0</v>
      </c>
      <c r="S13" s="173"/>
      <c r="T13" s="173">
        <v>0</v>
      </c>
      <c r="U13" s="271">
        <v>476958.08907599997</v>
      </c>
      <c r="V13" s="408"/>
      <c r="W13" s="272"/>
      <c r="X13" s="173">
        <v>10714170.51</v>
      </c>
      <c r="Y13" s="173">
        <v>643587.86</v>
      </c>
      <c r="Z13" s="173"/>
      <c r="AA13" s="173"/>
      <c r="AB13" s="17"/>
      <c r="AC13" s="12">
        <f>D13-J13-K13-L13-M13-N13-O13-P13-Q13-R13-S13-T13-U13-W13-X13-Y13-Z13-AA13</f>
        <v>9.2400365974754095E-4</v>
      </c>
      <c r="AD13" s="16"/>
    </row>
    <row r="14" spans="2:31" s="2" customFormat="1" ht="45" customHeight="1" x14ac:dyDescent="0.25">
      <c r="B14" s="162"/>
      <c r="C14" s="155"/>
      <c r="D14" s="174">
        <f t="shared" ref="D14:AC14" si="1">SUM(D11:D13)</f>
        <v>117077675.75</v>
      </c>
      <c r="E14" s="174">
        <f t="shared" si="1"/>
        <v>117077675.75332399</v>
      </c>
      <c r="F14" s="174">
        <f t="shared" si="1"/>
        <v>0</v>
      </c>
      <c r="G14" s="174">
        <f t="shared" si="1"/>
        <v>0</v>
      </c>
      <c r="H14" s="174">
        <f t="shared" si="1"/>
        <v>0</v>
      </c>
      <c r="I14" s="174">
        <f t="shared" si="1"/>
        <v>0</v>
      </c>
      <c r="J14" s="174">
        <f t="shared" si="1"/>
        <v>1285282</v>
      </c>
      <c r="K14" s="174">
        <f t="shared" si="1"/>
        <v>1652954.71</v>
      </c>
      <c r="L14" s="174">
        <f t="shared" si="1"/>
        <v>289700.33999999997</v>
      </c>
      <c r="M14" s="174">
        <f t="shared" si="1"/>
        <v>12630024.4</v>
      </c>
      <c r="N14" s="174">
        <f t="shared" si="1"/>
        <v>5371844.9499999993</v>
      </c>
      <c r="O14" s="174">
        <f t="shared" si="1"/>
        <v>31282325.560000002</v>
      </c>
      <c r="P14" s="174">
        <f t="shared" si="1"/>
        <v>0</v>
      </c>
      <c r="Q14" s="174">
        <f t="shared" si="1"/>
        <v>11212011.23</v>
      </c>
      <c r="R14" s="174">
        <f t="shared" si="1"/>
        <v>1159878.8500000001</v>
      </c>
      <c r="S14" s="174">
        <f t="shared" si="1"/>
        <v>0</v>
      </c>
      <c r="T14" s="174">
        <f t="shared" si="1"/>
        <v>532196.81999999995</v>
      </c>
      <c r="U14" s="174">
        <f t="shared" si="1"/>
        <v>4852114.2033240004</v>
      </c>
      <c r="V14" s="408"/>
      <c r="W14" s="174">
        <f t="shared" si="1"/>
        <v>0</v>
      </c>
      <c r="X14" s="174">
        <f t="shared" si="1"/>
        <v>42631600.069999993</v>
      </c>
      <c r="Y14" s="174">
        <f t="shared" si="1"/>
        <v>4177742.6999999997</v>
      </c>
      <c r="Z14" s="174">
        <f t="shared" si="1"/>
        <v>0</v>
      </c>
      <c r="AA14" s="174">
        <f t="shared" si="1"/>
        <v>0</v>
      </c>
      <c r="AB14" s="174"/>
      <c r="AC14" s="174">
        <f t="shared" si="1"/>
        <v>-8.3324012230150402E-2</v>
      </c>
      <c r="AD14" s="16"/>
    </row>
    <row r="15" spans="2:31" s="2" customFormat="1" ht="45" customHeight="1" x14ac:dyDescent="0.25">
      <c r="B15" s="162"/>
      <c r="C15" s="155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272"/>
      <c r="V15" s="407"/>
      <c r="W15" s="272"/>
      <c r="X15" s="173"/>
      <c r="Y15" s="173"/>
      <c r="Z15" s="173"/>
      <c r="AA15" s="173"/>
      <c r="AB15" s="17"/>
      <c r="AC15" s="12"/>
      <c r="AD15" s="16"/>
    </row>
    <row r="16" spans="2:31" ht="45" customHeight="1" x14ac:dyDescent="0.25">
      <c r="B16" s="160"/>
      <c r="C16" s="153" t="s">
        <v>466</v>
      </c>
      <c r="D16" s="175"/>
      <c r="E16" s="176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272"/>
      <c r="V16" s="407"/>
      <c r="W16" s="272"/>
      <c r="X16" s="175"/>
      <c r="Y16" s="175"/>
      <c r="Z16" s="175"/>
      <c r="AA16" s="175"/>
      <c r="AB16" s="13"/>
      <c r="AC16" s="12"/>
    </row>
    <row r="17" spans="2:29" ht="45" customHeight="1" x14ac:dyDescent="0.25">
      <c r="B17" s="160"/>
      <c r="C17" s="156" t="s">
        <v>28</v>
      </c>
      <c r="D17" s="175"/>
      <c r="E17" s="176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272"/>
      <c r="V17" s="407"/>
      <c r="W17" s="272"/>
      <c r="X17" s="175"/>
      <c r="Y17" s="175"/>
      <c r="Z17" s="175"/>
      <c r="AA17" s="175"/>
      <c r="AB17" s="13"/>
      <c r="AC17" s="12"/>
    </row>
    <row r="18" spans="2:29" ht="45" customHeight="1" x14ac:dyDescent="0.25">
      <c r="B18" s="160"/>
      <c r="C18" s="157" t="s">
        <v>29</v>
      </c>
      <c r="D18" s="174">
        <f>SUM(E18:G18)</f>
        <v>21282508.02</v>
      </c>
      <c r="E18" s="174">
        <v>10726754.320000002</v>
      </c>
      <c r="F18" s="174">
        <f>8846539-1000000</f>
        <v>7846539</v>
      </c>
      <c r="G18" s="174">
        <v>2709214.7</v>
      </c>
      <c r="H18" s="174">
        <v>0</v>
      </c>
      <c r="I18" s="174"/>
      <c r="J18" s="174">
        <v>0</v>
      </c>
      <c r="K18" s="174">
        <v>5418547.5700000003</v>
      </c>
      <c r="L18" s="174">
        <v>0</v>
      </c>
      <c r="M18" s="174">
        <v>0</v>
      </c>
      <c r="N18" s="174">
        <v>0</v>
      </c>
      <c r="O18" s="174">
        <v>0</v>
      </c>
      <c r="P18" s="174">
        <v>0</v>
      </c>
      <c r="Q18" s="174">
        <v>2426362.2399999984</v>
      </c>
      <c r="R18" s="174">
        <v>0</v>
      </c>
      <c r="S18" s="174">
        <v>0</v>
      </c>
      <c r="T18" s="174">
        <v>0</v>
      </c>
      <c r="U18" s="271">
        <v>13437598.210000001</v>
      </c>
      <c r="V18" s="408"/>
      <c r="W18" s="271">
        <v>0</v>
      </c>
      <c r="X18" s="174">
        <v>0</v>
      </c>
      <c r="Y18" s="174">
        <v>0</v>
      </c>
      <c r="Z18" s="174">
        <v>0</v>
      </c>
      <c r="AA18" s="174">
        <v>0</v>
      </c>
      <c r="AB18" s="174"/>
      <c r="AC18" s="12">
        <f>D18-J18-K18-L18-M18-N18-O18-P18-Q18-R18-S18-T18-U18-W18-X18-Y18-Z18-AA18</f>
        <v>0</v>
      </c>
    </row>
    <row r="19" spans="2:29" ht="20.25" customHeight="1" x14ac:dyDescent="0.25">
      <c r="B19" s="160"/>
      <c r="C19" s="154"/>
      <c r="D19" s="175"/>
      <c r="E19" s="176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7"/>
      <c r="U19" s="272"/>
      <c r="V19" s="407"/>
      <c r="W19" s="272"/>
      <c r="X19" s="175"/>
      <c r="Y19" s="175"/>
      <c r="Z19" s="175"/>
      <c r="AA19" s="175"/>
      <c r="AB19" s="13"/>
      <c r="AC19" s="12"/>
    </row>
    <row r="20" spans="2:29" ht="45" customHeight="1" x14ac:dyDescent="0.25">
      <c r="B20" s="160"/>
      <c r="C20" s="156" t="s">
        <v>30</v>
      </c>
      <c r="D20" s="175"/>
      <c r="E20" s="176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272"/>
      <c r="V20" s="407"/>
      <c r="W20" s="272"/>
      <c r="X20" s="173"/>
      <c r="Y20" s="175"/>
      <c r="Z20" s="175"/>
      <c r="AA20" s="175"/>
      <c r="AB20" s="13"/>
      <c r="AC20" s="12"/>
    </row>
    <row r="21" spans="2:29" ht="45" customHeight="1" x14ac:dyDescent="0.25">
      <c r="B21" s="160"/>
      <c r="C21" s="157" t="s">
        <v>31</v>
      </c>
      <c r="D21" s="174">
        <f>SUM(E21:H21)</f>
        <v>1859322.13</v>
      </c>
      <c r="E21" s="174">
        <v>1059322.1299999999</v>
      </c>
      <c r="F21" s="174">
        <f>1150000-150000-200000</f>
        <v>800000</v>
      </c>
      <c r="G21" s="270">
        <f>800000-800000</f>
        <v>0</v>
      </c>
      <c r="H21" s="270">
        <f>500000-500000</f>
        <v>0</v>
      </c>
      <c r="I21" s="174">
        <v>0</v>
      </c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4">
        <v>0</v>
      </c>
      <c r="U21" s="271">
        <v>1752929.13</v>
      </c>
      <c r="V21" s="408"/>
      <c r="W21" s="271">
        <v>0</v>
      </c>
      <c r="X21" s="173">
        <v>0</v>
      </c>
      <c r="Y21" s="174">
        <v>106393</v>
      </c>
      <c r="Z21" s="175"/>
      <c r="AA21" s="175"/>
      <c r="AB21" s="13"/>
      <c r="AC21" s="12">
        <f>D21-J21-K21-L21-M21-N21-O21-P21-Q21-R21-S21-T21-U21-W21-X21-Y21-Z21-AA21</f>
        <v>0</v>
      </c>
    </row>
    <row r="22" spans="2:29" ht="19.5" customHeight="1" x14ac:dyDescent="0.25">
      <c r="B22" s="160"/>
      <c r="C22" s="158"/>
      <c r="D22" s="175"/>
      <c r="E22" s="176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272"/>
      <c r="V22" s="407"/>
      <c r="W22" s="272"/>
      <c r="X22" s="173"/>
      <c r="Y22" s="175"/>
      <c r="Z22" s="175"/>
      <c r="AA22" s="175"/>
      <c r="AB22" s="13"/>
      <c r="AC22" s="12"/>
    </row>
    <row r="23" spans="2:29" ht="45" customHeight="1" x14ac:dyDescent="0.25">
      <c r="B23" s="160"/>
      <c r="C23" s="156" t="s">
        <v>32</v>
      </c>
      <c r="D23" s="175"/>
      <c r="E23" s="176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272"/>
      <c r="V23" s="407"/>
      <c r="W23" s="272"/>
      <c r="X23" s="173"/>
      <c r="Y23" s="175"/>
      <c r="Z23" s="175"/>
      <c r="AA23" s="175"/>
      <c r="AB23" s="13"/>
      <c r="AC23" s="12"/>
    </row>
    <row r="24" spans="2:29" ht="45" customHeight="1" x14ac:dyDescent="0.25">
      <c r="B24" s="160"/>
      <c r="C24" s="157" t="s">
        <v>33</v>
      </c>
      <c r="D24" s="174">
        <f>SUM(E24:I24)</f>
        <v>9897503.2800000012</v>
      </c>
      <c r="E24" s="174">
        <v>6768503.2800000003</v>
      </c>
      <c r="F24" s="174">
        <f>4129000-500000-500000</f>
        <v>3129000</v>
      </c>
      <c r="G24" s="174">
        <v>0</v>
      </c>
      <c r="H24" s="174">
        <v>0</v>
      </c>
      <c r="I24" s="174">
        <v>0</v>
      </c>
      <c r="J24" s="175"/>
      <c r="K24" s="175"/>
      <c r="L24" s="175"/>
      <c r="M24" s="175"/>
      <c r="N24" s="175"/>
      <c r="O24" s="175"/>
      <c r="P24" s="175"/>
      <c r="Q24" s="174">
        <v>1123878</v>
      </c>
      <c r="R24" s="175"/>
      <c r="S24" s="175"/>
      <c r="T24" s="175"/>
      <c r="U24" s="271">
        <v>8773625.2799999993</v>
      </c>
      <c r="V24" s="408"/>
      <c r="W24" s="271">
        <v>0</v>
      </c>
      <c r="X24" s="174"/>
      <c r="Y24" s="175"/>
      <c r="Z24" s="175"/>
      <c r="AA24" s="175"/>
      <c r="AB24" s="13"/>
      <c r="AC24" s="12">
        <f>D24-J24-K24-L24-M24-N24-O24-P24-Q24-R24-S24-T24-U24-W24-X24-Y24-Z24-AA24</f>
        <v>1.862645149230957E-9</v>
      </c>
    </row>
    <row r="25" spans="2:29" ht="19.5" customHeight="1" x14ac:dyDescent="0.25">
      <c r="B25" s="160"/>
      <c r="C25" s="158"/>
      <c r="D25" s="175"/>
      <c r="E25" s="176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272"/>
      <c r="V25" s="407"/>
      <c r="W25" s="272"/>
      <c r="X25" s="173"/>
      <c r="Y25" s="175"/>
      <c r="Z25" s="175"/>
      <c r="AA25" s="175"/>
      <c r="AB25" s="13"/>
      <c r="AC25" s="12"/>
    </row>
    <row r="26" spans="2:29" ht="45" customHeight="1" x14ac:dyDescent="0.25">
      <c r="B26" s="160"/>
      <c r="C26" s="157" t="s">
        <v>34</v>
      </c>
      <c r="D26" s="174">
        <f>SUM(E26:I26)</f>
        <v>6005221.4600000009</v>
      </c>
      <c r="E26" s="174">
        <v>2244197.0300000003</v>
      </c>
      <c r="F26" s="174">
        <f>3261024.43-500000-500000</f>
        <v>2261024.4300000002</v>
      </c>
      <c r="G26" s="174">
        <f>1500000-500000-500000+500000</f>
        <v>1000000</v>
      </c>
      <c r="H26" s="174">
        <f>1500000-1000000</f>
        <v>500000</v>
      </c>
      <c r="I26" s="174"/>
      <c r="J26" s="174"/>
      <c r="K26" s="174">
        <v>535189.43000000005</v>
      </c>
      <c r="L26" s="174"/>
      <c r="M26" s="174"/>
      <c r="N26" s="174"/>
      <c r="O26" s="174"/>
      <c r="P26" s="174"/>
      <c r="Q26" s="174"/>
      <c r="R26" s="174"/>
      <c r="S26" s="174"/>
      <c r="T26" s="174"/>
      <c r="U26" s="271">
        <v>3970032.0300000003</v>
      </c>
      <c r="V26" s="408"/>
      <c r="W26" s="271">
        <v>1500000</v>
      </c>
      <c r="X26" s="173"/>
      <c r="Y26" s="175"/>
      <c r="Z26" s="175"/>
      <c r="AA26" s="175"/>
      <c r="AB26" s="13"/>
      <c r="AC26" s="12">
        <f>D26-J26-K26-L26-M26-N26-O26-P26-Q26-R26-S26-T26-U26-W26-X26-Y26-Z26-AA26</f>
        <v>9.3132257461547852E-10</v>
      </c>
    </row>
    <row r="27" spans="2:29" ht="19.5" customHeight="1" x14ac:dyDescent="0.25">
      <c r="B27" s="160"/>
      <c r="C27" s="157"/>
      <c r="D27" s="175"/>
      <c r="E27" s="173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272"/>
      <c r="V27" s="407"/>
      <c r="W27" s="272"/>
      <c r="X27" s="173"/>
      <c r="Y27" s="175"/>
      <c r="Z27" s="175"/>
      <c r="AA27" s="175"/>
      <c r="AB27" s="13"/>
      <c r="AC27" s="12"/>
    </row>
    <row r="28" spans="2:29" ht="45" hidden="1" customHeight="1" x14ac:dyDescent="0.25">
      <c r="B28" s="160"/>
      <c r="C28" s="158"/>
      <c r="D28" s="175"/>
      <c r="E28" s="176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272"/>
      <c r="V28" s="407"/>
      <c r="W28" s="272"/>
      <c r="X28" s="173"/>
      <c r="Y28" s="175"/>
      <c r="Z28" s="175"/>
      <c r="AA28" s="175"/>
      <c r="AB28" s="13"/>
      <c r="AC28" s="12" t="e">
        <f>D28-J28-K28-L28-M28-N28-O28-P28-Q28-R28-S28-T28-#REF!-#REF!-#REF!-#REF!-X28-Y28-Z28-AA28</f>
        <v>#REF!</v>
      </c>
    </row>
    <row r="29" spans="2:29" s="2" customFormat="1" ht="40.5" customHeight="1" x14ac:dyDescent="0.25">
      <c r="B29" s="163"/>
      <c r="C29" s="157" t="s">
        <v>464</v>
      </c>
      <c r="D29" s="178">
        <f>D9+D14+D18+D21+D24+D26</f>
        <v>1115629924.1200001</v>
      </c>
      <c r="E29" s="178">
        <f t="shared" ref="E29:AA29" si="2">E9+E14+E18+E21+E24+E26</f>
        <v>661938228.24332404</v>
      </c>
      <c r="F29" s="178">
        <f t="shared" si="2"/>
        <v>95233877.730000004</v>
      </c>
      <c r="G29" s="178">
        <f t="shared" si="2"/>
        <v>106094350.66500002</v>
      </c>
      <c r="H29" s="178">
        <f t="shared" si="2"/>
        <v>103646300.735</v>
      </c>
      <c r="I29" s="178">
        <f t="shared" si="2"/>
        <v>148717361.89000002</v>
      </c>
      <c r="J29" s="178">
        <f t="shared" si="2"/>
        <v>23052439.5</v>
      </c>
      <c r="K29" s="178">
        <f t="shared" si="2"/>
        <v>8970491.7100000009</v>
      </c>
      <c r="L29" s="178">
        <f t="shared" si="2"/>
        <v>161853427.47999999</v>
      </c>
      <c r="M29" s="178">
        <f t="shared" si="2"/>
        <v>12630024.4</v>
      </c>
      <c r="N29" s="178">
        <f t="shared" si="2"/>
        <v>6359274.5599999996</v>
      </c>
      <c r="O29" s="178">
        <f t="shared" si="2"/>
        <v>79040858.210000008</v>
      </c>
      <c r="P29" s="178">
        <f t="shared" si="2"/>
        <v>14195199.949999999</v>
      </c>
      <c r="Q29" s="178">
        <f t="shared" si="2"/>
        <v>105766293.2</v>
      </c>
      <c r="R29" s="178">
        <f t="shared" si="2"/>
        <v>4482407.9700000007</v>
      </c>
      <c r="S29" s="178">
        <f t="shared" si="2"/>
        <v>0</v>
      </c>
      <c r="T29" s="178">
        <f t="shared" si="2"/>
        <v>46042660.439999998</v>
      </c>
      <c r="U29" s="178">
        <f t="shared" si="2"/>
        <v>82872340.103323996</v>
      </c>
      <c r="V29" s="178">
        <f t="shared" si="2"/>
        <v>0</v>
      </c>
      <c r="W29" s="178">
        <f t="shared" si="2"/>
        <v>147258092.03999999</v>
      </c>
      <c r="X29" s="178">
        <f t="shared" si="2"/>
        <v>150226887.67000002</v>
      </c>
      <c r="Y29" s="178">
        <f t="shared" si="2"/>
        <v>5136881.3400000054</v>
      </c>
      <c r="Z29" s="178">
        <f t="shared" si="2"/>
        <v>153744500.50999999</v>
      </c>
      <c r="AA29" s="178">
        <f t="shared" si="2"/>
        <v>113998274.75</v>
      </c>
      <c r="AB29" s="178"/>
      <c r="AC29" s="12">
        <f>D29-J29-K29-L29-M29-N29-O29-P29-Q29-R29-S29-T29-U29-W29-X29-Y29-Z29-AA29</f>
        <v>-129.71332386136055</v>
      </c>
    </row>
    <row r="32" spans="2:29" x14ac:dyDescent="0.2">
      <c r="D32" s="414"/>
    </row>
  </sheetData>
  <sheetProtection selectLockedCells="1" selectUnlockedCells="1"/>
  <mergeCells count="7">
    <mergeCell ref="F3:I3"/>
    <mergeCell ref="J3:L3"/>
    <mergeCell ref="M3:Q3"/>
    <mergeCell ref="R3:Y3"/>
    <mergeCell ref="C3:C4"/>
    <mergeCell ref="D3:D4"/>
    <mergeCell ref="E3:E4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3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2:AD119"/>
  <sheetViews>
    <sheetView tabSelected="1" zoomScale="50" zoomScaleNormal="50" workbookViewId="0">
      <pane xSplit="6" ySplit="5" topLeftCell="G50" activePane="bottomRight" state="frozen"/>
      <selection pane="topRight" activeCell="M1" sqref="M1"/>
      <selection pane="bottomLeft" activeCell="A8" sqref="A8"/>
      <selection pane="bottomRight" activeCell="G6" sqref="G6:J52"/>
    </sheetView>
  </sheetViews>
  <sheetFormatPr defaultColWidth="13" defaultRowHeight="23.25" x14ac:dyDescent="0.2"/>
  <cols>
    <col min="1" max="1" width="35.28515625" style="29" customWidth="1"/>
    <col min="2" max="2" width="32.7109375" style="29" customWidth="1"/>
    <col min="3" max="3" width="15.7109375" style="34" customWidth="1"/>
    <col min="4" max="4" width="47.42578125" style="29" customWidth="1"/>
    <col min="5" max="5" width="28.7109375" style="29" customWidth="1"/>
    <col min="6" max="6" width="29.42578125" style="29" customWidth="1"/>
    <col min="7" max="7" width="31.5703125" style="29" customWidth="1"/>
    <col min="8" max="8" width="32.140625" style="29" customWidth="1"/>
    <col min="9" max="9" width="29" style="29" customWidth="1"/>
    <col min="10" max="10" width="32" style="29" customWidth="1"/>
    <col min="11" max="12" width="28.140625" style="29" customWidth="1"/>
    <col min="13" max="13" width="43.85546875" style="29" customWidth="1"/>
    <col min="14" max="14" width="25" style="29" customWidth="1"/>
    <col min="15" max="15" width="26.42578125" style="29" customWidth="1"/>
    <col min="16" max="16" width="41.5703125" style="29" customWidth="1"/>
    <col min="17" max="17" width="25" style="29" customWidth="1"/>
    <col min="18" max="18" width="49.28515625" style="29" customWidth="1"/>
    <col min="19" max="19" width="33.28515625" style="29" customWidth="1"/>
    <col min="20" max="20" width="31.28515625" style="29" customWidth="1"/>
    <col min="21" max="24" width="29.42578125" style="29" customWidth="1"/>
    <col min="25" max="25" width="33.28515625" style="29" customWidth="1"/>
    <col min="26" max="26" width="31.42578125" style="29" customWidth="1"/>
    <col min="27" max="27" width="29.42578125" style="29" customWidth="1"/>
    <col min="28" max="30" width="30.7109375" style="29" customWidth="1"/>
    <col min="31" max="225" width="13" style="29"/>
    <col min="226" max="228" width="0" style="29" hidden="1" customWidth="1"/>
    <col min="229" max="229" width="13.7109375" style="29" customWidth="1"/>
    <col min="230" max="233" width="0" style="29" hidden="1" customWidth="1"/>
    <col min="234" max="234" width="46.5703125" style="29" customWidth="1"/>
    <col min="235" max="235" width="32.7109375" style="29" customWidth="1"/>
    <col min="236" max="236" width="32.85546875" style="29" customWidth="1"/>
    <col min="237" max="237" width="31.5703125" style="29" customWidth="1"/>
    <col min="238" max="238" width="32.140625" style="29" customWidth="1"/>
    <col min="239" max="239" width="29" style="29" customWidth="1"/>
    <col min="240" max="240" width="32" style="29" customWidth="1"/>
    <col min="241" max="241" width="28.140625" style="29" bestFit="1" customWidth="1"/>
    <col min="242" max="242" width="23" style="29" bestFit="1" customWidth="1"/>
    <col min="243" max="243" width="43.85546875" style="29" bestFit="1" customWidth="1"/>
    <col min="244" max="245" width="0" style="29" hidden="1" customWidth="1"/>
    <col min="246" max="246" width="25" style="29" bestFit="1" customWidth="1"/>
    <col min="247" max="247" width="26.42578125" style="29" customWidth="1"/>
    <col min="248" max="248" width="41.5703125" style="29" bestFit="1" customWidth="1"/>
    <col min="249" max="249" width="25" style="29" bestFit="1" customWidth="1"/>
    <col min="250" max="250" width="49.28515625" style="29" bestFit="1" customWidth="1"/>
    <col min="251" max="260" width="0" style="29" hidden="1" customWidth="1"/>
    <col min="261" max="261" width="33.28515625" style="29" bestFit="1" customWidth="1"/>
    <col min="262" max="263" width="23.85546875" style="29" customWidth="1"/>
    <col min="264" max="265" width="29.42578125" style="29" customWidth="1"/>
    <col min="266" max="266" width="33.85546875" style="29" customWidth="1"/>
    <col min="267" max="267" width="30.140625" style="29" customWidth="1"/>
    <col min="268" max="272" width="0" style="29" hidden="1" customWidth="1"/>
    <col min="273" max="273" width="33.28515625" style="29" customWidth="1"/>
    <col min="274" max="277" width="0" style="29" hidden="1" customWidth="1"/>
    <col min="278" max="278" width="31.42578125" style="29" customWidth="1"/>
    <col min="279" max="280" width="0" style="29" hidden="1" customWidth="1"/>
    <col min="281" max="281" width="29.42578125" style="29" customWidth="1"/>
    <col min="282" max="283" width="0" style="29" hidden="1" customWidth="1"/>
    <col min="284" max="284" width="30.7109375" style="29" customWidth="1"/>
    <col min="285" max="481" width="13" style="29"/>
    <col min="482" max="484" width="0" style="29" hidden="1" customWidth="1"/>
    <col min="485" max="485" width="13.7109375" style="29" customWidth="1"/>
    <col min="486" max="489" width="0" style="29" hidden="1" customWidth="1"/>
    <col min="490" max="490" width="46.5703125" style="29" customWidth="1"/>
    <col min="491" max="491" width="32.7109375" style="29" customWidth="1"/>
    <col min="492" max="492" width="32.85546875" style="29" customWidth="1"/>
    <col min="493" max="493" width="31.5703125" style="29" customWidth="1"/>
    <col min="494" max="494" width="32.140625" style="29" customWidth="1"/>
    <col min="495" max="495" width="29" style="29" customWidth="1"/>
    <col min="496" max="496" width="32" style="29" customWidth="1"/>
    <col min="497" max="497" width="28.140625" style="29" bestFit="1" customWidth="1"/>
    <col min="498" max="498" width="23" style="29" bestFit="1" customWidth="1"/>
    <col min="499" max="499" width="43.85546875" style="29" bestFit="1" customWidth="1"/>
    <col min="500" max="501" width="0" style="29" hidden="1" customWidth="1"/>
    <col min="502" max="502" width="25" style="29" bestFit="1" customWidth="1"/>
    <col min="503" max="503" width="26.42578125" style="29" customWidth="1"/>
    <col min="504" max="504" width="41.5703125" style="29" bestFit="1" customWidth="1"/>
    <col min="505" max="505" width="25" style="29" bestFit="1" customWidth="1"/>
    <col min="506" max="506" width="49.28515625" style="29" bestFit="1" customWidth="1"/>
    <col min="507" max="516" width="0" style="29" hidden="1" customWidth="1"/>
    <col min="517" max="517" width="33.28515625" style="29" bestFit="1" customWidth="1"/>
    <col min="518" max="519" width="23.85546875" style="29" customWidth="1"/>
    <col min="520" max="521" width="29.42578125" style="29" customWidth="1"/>
    <col min="522" max="522" width="33.85546875" style="29" customWidth="1"/>
    <col min="523" max="523" width="30.140625" style="29" customWidth="1"/>
    <col min="524" max="528" width="0" style="29" hidden="1" customWidth="1"/>
    <col min="529" max="529" width="33.28515625" style="29" customWidth="1"/>
    <col min="530" max="533" width="0" style="29" hidden="1" customWidth="1"/>
    <col min="534" max="534" width="31.42578125" style="29" customWidth="1"/>
    <col min="535" max="536" width="0" style="29" hidden="1" customWidth="1"/>
    <col min="537" max="537" width="29.42578125" style="29" customWidth="1"/>
    <col min="538" max="539" width="0" style="29" hidden="1" customWidth="1"/>
    <col min="540" max="540" width="30.7109375" style="29" customWidth="1"/>
    <col min="541" max="737" width="13" style="29"/>
    <col min="738" max="740" width="0" style="29" hidden="1" customWidth="1"/>
    <col min="741" max="741" width="13.7109375" style="29" customWidth="1"/>
    <col min="742" max="745" width="0" style="29" hidden="1" customWidth="1"/>
    <col min="746" max="746" width="46.5703125" style="29" customWidth="1"/>
    <col min="747" max="747" width="32.7109375" style="29" customWidth="1"/>
    <col min="748" max="748" width="32.85546875" style="29" customWidth="1"/>
    <col min="749" max="749" width="31.5703125" style="29" customWidth="1"/>
    <col min="750" max="750" width="32.140625" style="29" customWidth="1"/>
    <col min="751" max="751" width="29" style="29" customWidth="1"/>
    <col min="752" max="752" width="32" style="29" customWidth="1"/>
    <col min="753" max="753" width="28.140625" style="29" bestFit="1" customWidth="1"/>
    <col min="754" max="754" width="23" style="29" bestFit="1" customWidth="1"/>
    <col min="755" max="755" width="43.85546875" style="29" bestFit="1" customWidth="1"/>
    <col min="756" max="757" width="0" style="29" hidden="1" customWidth="1"/>
    <col min="758" max="758" width="25" style="29" bestFit="1" customWidth="1"/>
    <col min="759" max="759" width="26.42578125" style="29" customWidth="1"/>
    <col min="760" max="760" width="41.5703125" style="29" bestFit="1" customWidth="1"/>
    <col min="761" max="761" width="25" style="29" bestFit="1" customWidth="1"/>
    <col min="762" max="762" width="49.28515625" style="29" bestFit="1" customWidth="1"/>
    <col min="763" max="772" width="0" style="29" hidden="1" customWidth="1"/>
    <col min="773" max="773" width="33.28515625" style="29" bestFit="1" customWidth="1"/>
    <col min="774" max="775" width="23.85546875" style="29" customWidth="1"/>
    <col min="776" max="777" width="29.42578125" style="29" customWidth="1"/>
    <col min="778" max="778" width="33.85546875" style="29" customWidth="1"/>
    <col min="779" max="779" width="30.140625" style="29" customWidth="1"/>
    <col min="780" max="784" width="0" style="29" hidden="1" customWidth="1"/>
    <col min="785" max="785" width="33.28515625" style="29" customWidth="1"/>
    <col min="786" max="789" width="0" style="29" hidden="1" customWidth="1"/>
    <col min="790" max="790" width="31.42578125" style="29" customWidth="1"/>
    <col min="791" max="792" width="0" style="29" hidden="1" customWidth="1"/>
    <col min="793" max="793" width="29.42578125" style="29" customWidth="1"/>
    <col min="794" max="795" width="0" style="29" hidden="1" customWidth="1"/>
    <col min="796" max="796" width="30.7109375" style="29" customWidth="1"/>
    <col min="797" max="993" width="13" style="29"/>
    <col min="994" max="996" width="0" style="29" hidden="1" customWidth="1"/>
    <col min="997" max="997" width="13.7109375" style="29" customWidth="1"/>
    <col min="998" max="1001" width="0" style="29" hidden="1" customWidth="1"/>
    <col min="1002" max="1002" width="46.5703125" style="29" customWidth="1"/>
    <col min="1003" max="1003" width="32.7109375" style="29" customWidth="1"/>
    <col min="1004" max="1004" width="32.85546875" style="29" customWidth="1"/>
    <col min="1005" max="1005" width="31.5703125" style="29" customWidth="1"/>
    <col min="1006" max="1006" width="32.140625" style="29" customWidth="1"/>
    <col min="1007" max="1007" width="29" style="29" customWidth="1"/>
    <col min="1008" max="1008" width="32" style="29" customWidth="1"/>
    <col min="1009" max="1009" width="28.140625" style="29" bestFit="1" customWidth="1"/>
    <col min="1010" max="1010" width="23" style="29" bestFit="1" customWidth="1"/>
    <col min="1011" max="1011" width="43.85546875" style="29" bestFit="1" customWidth="1"/>
    <col min="1012" max="1013" width="0" style="29" hidden="1" customWidth="1"/>
    <col min="1014" max="1014" width="25" style="29" bestFit="1" customWidth="1"/>
    <col min="1015" max="1015" width="26.42578125" style="29" customWidth="1"/>
    <col min="1016" max="1016" width="41.5703125" style="29" bestFit="1" customWidth="1"/>
    <col min="1017" max="1017" width="25" style="29" bestFit="1" customWidth="1"/>
    <col min="1018" max="1018" width="49.28515625" style="29" bestFit="1" customWidth="1"/>
    <col min="1019" max="1028" width="0" style="29" hidden="1" customWidth="1"/>
    <col min="1029" max="1029" width="33.28515625" style="29" bestFit="1" customWidth="1"/>
    <col min="1030" max="1031" width="23.85546875" style="29" customWidth="1"/>
    <col min="1032" max="1033" width="29.42578125" style="29" customWidth="1"/>
    <col min="1034" max="1034" width="33.85546875" style="29" customWidth="1"/>
    <col min="1035" max="1035" width="30.140625" style="29" customWidth="1"/>
    <col min="1036" max="1040" width="0" style="29" hidden="1" customWidth="1"/>
    <col min="1041" max="1041" width="33.28515625" style="29" customWidth="1"/>
    <col min="1042" max="1045" width="0" style="29" hidden="1" customWidth="1"/>
    <col min="1046" max="1046" width="31.42578125" style="29" customWidth="1"/>
    <col min="1047" max="1048" width="0" style="29" hidden="1" customWidth="1"/>
    <col min="1049" max="1049" width="29.42578125" style="29" customWidth="1"/>
    <col min="1050" max="1051" width="0" style="29" hidden="1" customWidth="1"/>
    <col min="1052" max="1052" width="30.7109375" style="29" customWidth="1"/>
    <col min="1053" max="1249" width="13" style="29"/>
    <col min="1250" max="1252" width="0" style="29" hidden="1" customWidth="1"/>
    <col min="1253" max="1253" width="13.7109375" style="29" customWidth="1"/>
    <col min="1254" max="1257" width="0" style="29" hidden="1" customWidth="1"/>
    <col min="1258" max="1258" width="46.5703125" style="29" customWidth="1"/>
    <col min="1259" max="1259" width="32.7109375" style="29" customWidth="1"/>
    <col min="1260" max="1260" width="32.85546875" style="29" customWidth="1"/>
    <col min="1261" max="1261" width="31.5703125" style="29" customWidth="1"/>
    <col min="1262" max="1262" width="32.140625" style="29" customWidth="1"/>
    <col min="1263" max="1263" width="29" style="29" customWidth="1"/>
    <col min="1264" max="1264" width="32" style="29" customWidth="1"/>
    <col min="1265" max="1265" width="28.140625" style="29" bestFit="1" customWidth="1"/>
    <col min="1266" max="1266" width="23" style="29" bestFit="1" customWidth="1"/>
    <col min="1267" max="1267" width="43.85546875" style="29" bestFit="1" customWidth="1"/>
    <col min="1268" max="1269" width="0" style="29" hidden="1" customWidth="1"/>
    <col min="1270" max="1270" width="25" style="29" bestFit="1" customWidth="1"/>
    <col min="1271" max="1271" width="26.42578125" style="29" customWidth="1"/>
    <col min="1272" max="1272" width="41.5703125" style="29" bestFit="1" customWidth="1"/>
    <col min="1273" max="1273" width="25" style="29" bestFit="1" customWidth="1"/>
    <col min="1274" max="1274" width="49.28515625" style="29" bestFit="1" customWidth="1"/>
    <col min="1275" max="1284" width="0" style="29" hidden="1" customWidth="1"/>
    <col min="1285" max="1285" width="33.28515625" style="29" bestFit="1" customWidth="1"/>
    <col min="1286" max="1287" width="23.85546875" style="29" customWidth="1"/>
    <col min="1288" max="1289" width="29.42578125" style="29" customWidth="1"/>
    <col min="1290" max="1290" width="33.85546875" style="29" customWidth="1"/>
    <col min="1291" max="1291" width="30.140625" style="29" customWidth="1"/>
    <col min="1292" max="1296" width="0" style="29" hidden="1" customWidth="1"/>
    <col min="1297" max="1297" width="33.28515625" style="29" customWidth="1"/>
    <col min="1298" max="1301" width="0" style="29" hidden="1" customWidth="1"/>
    <col min="1302" max="1302" width="31.42578125" style="29" customWidth="1"/>
    <col min="1303" max="1304" width="0" style="29" hidden="1" customWidth="1"/>
    <col min="1305" max="1305" width="29.42578125" style="29" customWidth="1"/>
    <col min="1306" max="1307" width="0" style="29" hidden="1" customWidth="1"/>
    <col min="1308" max="1308" width="30.7109375" style="29" customWidth="1"/>
    <col min="1309" max="1505" width="13" style="29"/>
    <col min="1506" max="1508" width="0" style="29" hidden="1" customWidth="1"/>
    <col min="1509" max="1509" width="13.7109375" style="29" customWidth="1"/>
    <col min="1510" max="1513" width="0" style="29" hidden="1" customWidth="1"/>
    <col min="1514" max="1514" width="46.5703125" style="29" customWidth="1"/>
    <col min="1515" max="1515" width="32.7109375" style="29" customWidth="1"/>
    <col min="1516" max="1516" width="32.85546875" style="29" customWidth="1"/>
    <col min="1517" max="1517" width="31.5703125" style="29" customWidth="1"/>
    <col min="1518" max="1518" width="32.140625" style="29" customWidth="1"/>
    <col min="1519" max="1519" width="29" style="29" customWidth="1"/>
    <col min="1520" max="1520" width="32" style="29" customWidth="1"/>
    <col min="1521" max="1521" width="28.140625" style="29" bestFit="1" customWidth="1"/>
    <col min="1522" max="1522" width="23" style="29" bestFit="1" customWidth="1"/>
    <col min="1523" max="1523" width="43.85546875" style="29" bestFit="1" customWidth="1"/>
    <col min="1524" max="1525" width="0" style="29" hidden="1" customWidth="1"/>
    <col min="1526" max="1526" width="25" style="29" bestFit="1" customWidth="1"/>
    <col min="1527" max="1527" width="26.42578125" style="29" customWidth="1"/>
    <col min="1528" max="1528" width="41.5703125" style="29" bestFit="1" customWidth="1"/>
    <col min="1529" max="1529" width="25" style="29" bestFit="1" customWidth="1"/>
    <col min="1530" max="1530" width="49.28515625" style="29" bestFit="1" customWidth="1"/>
    <col min="1531" max="1540" width="0" style="29" hidden="1" customWidth="1"/>
    <col min="1541" max="1541" width="33.28515625" style="29" bestFit="1" customWidth="1"/>
    <col min="1542" max="1543" width="23.85546875" style="29" customWidth="1"/>
    <col min="1544" max="1545" width="29.42578125" style="29" customWidth="1"/>
    <col min="1546" max="1546" width="33.85546875" style="29" customWidth="1"/>
    <col min="1547" max="1547" width="30.140625" style="29" customWidth="1"/>
    <col min="1548" max="1552" width="0" style="29" hidden="1" customWidth="1"/>
    <col min="1553" max="1553" width="33.28515625" style="29" customWidth="1"/>
    <col min="1554" max="1557" width="0" style="29" hidden="1" customWidth="1"/>
    <col min="1558" max="1558" width="31.42578125" style="29" customWidth="1"/>
    <col min="1559" max="1560" width="0" style="29" hidden="1" customWidth="1"/>
    <col min="1561" max="1561" width="29.42578125" style="29" customWidth="1"/>
    <col min="1562" max="1563" width="0" style="29" hidden="1" customWidth="1"/>
    <col min="1564" max="1564" width="30.7109375" style="29" customWidth="1"/>
    <col min="1565" max="1761" width="13" style="29"/>
    <col min="1762" max="1764" width="0" style="29" hidden="1" customWidth="1"/>
    <col min="1765" max="1765" width="13.7109375" style="29" customWidth="1"/>
    <col min="1766" max="1769" width="0" style="29" hidden="1" customWidth="1"/>
    <col min="1770" max="1770" width="46.5703125" style="29" customWidth="1"/>
    <col min="1771" max="1771" width="32.7109375" style="29" customWidth="1"/>
    <col min="1772" max="1772" width="32.85546875" style="29" customWidth="1"/>
    <col min="1773" max="1773" width="31.5703125" style="29" customWidth="1"/>
    <col min="1774" max="1774" width="32.140625" style="29" customWidth="1"/>
    <col min="1775" max="1775" width="29" style="29" customWidth="1"/>
    <col min="1776" max="1776" width="32" style="29" customWidth="1"/>
    <col min="1777" max="1777" width="28.140625" style="29" bestFit="1" customWidth="1"/>
    <col min="1778" max="1778" width="23" style="29" bestFit="1" customWidth="1"/>
    <col min="1779" max="1779" width="43.85546875" style="29" bestFit="1" customWidth="1"/>
    <col min="1780" max="1781" width="0" style="29" hidden="1" customWidth="1"/>
    <col min="1782" max="1782" width="25" style="29" bestFit="1" customWidth="1"/>
    <col min="1783" max="1783" width="26.42578125" style="29" customWidth="1"/>
    <col min="1784" max="1784" width="41.5703125" style="29" bestFit="1" customWidth="1"/>
    <col min="1785" max="1785" width="25" style="29" bestFit="1" customWidth="1"/>
    <col min="1786" max="1786" width="49.28515625" style="29" bestFit="1" customWidth="1"/>
    <col min="1787" max="1796" width="0" style="29" hidden="1" customWidth="1"/>
    <col min="1797" max="1797" width="33.28515625" style="29" bestFit="1" customWidth="1"/>
    <col min="1798" max="1799" width="23.85546875" style="29" customWidth="1"/>
    <col min="1800" max="1801" width="29.42578125" style="29" customWidth="1"/>
    <col min="1802" max="1802" width="33.85546875" style="29" customWidth="1"/>
    <col min="1803" max="1803" width="30.140625" style="29" customWidth="1"/>
    <col min="1804" max="1808" width="0" style="29" hidden="1" customWidth="1"/>
    <col min="1809" max="1809" width="33.28515625" style="29" customWidth="1"/>
    <col min="1810" max="1813" width="0" style="29" hidden="1" customWidth="1"/>
    <col min="1814" max="1814" width="31.42578125" style="29" customWidth="1"/>
    <col min="1815" max="1816" width="0" style="29" hidden="1" customWidth="1"/>
    <col min="1817" max="1817" width="29.42578125" style="29" customWidth="1"/>
    <col min="1818" max="1819" width="0" style="29" hidden="1" customWidth="1"/>
    <col min="1820" max="1820" width="30.7109375" style="29" customWidth="1"/>
    <col min="1821" max="2017" width="13" style="29"/>
    <col min="2018" max="2020" width="0" style="29" hidden="1" customWidth="1"/>
    <col min="2021" max="2021" width="13.7109375" style="29" customWidth="1"/>
    <col min="2022" max="2025" width="0" style="29" hidden="1" customWidth="1"/>
    <col min="2026" max="2026" width="46.5703125" style="29" customWidth="1"/>
    <col min="2027" max="2027" width="32.7109375" style="29" customWidth="1"/>
    <col min="2028" max="2028" width="32.85546875" style="29" customWidth="1"/>
    <col min="2029" max="2029" width="31.5703125" style="29" customWidth="1"/>
    <col min="2030" max="2030" width="32.140625" style="29" customWidth="1"/>
    <col min="2031" max="2031" width="29" style="29" customWidth="1"/>
    <col min="2032" max="2032" width="32" style="29" customWidth="1"/>
    <col min="2033" max="2033" width="28.140625" style="29" bestFit="1" customWidth="1"/>
    <col min="2034" max="2034" width="23" style="29" bestFit="1" customWidth="1"/>
    <col min="2035" max="2035" width="43.85546875" style="29" bestFit="1" customWidth="1"/>
    <col min="2036" max="2037" width="0" style="29" hidden="1" customWidth="1"/>
    <col min="2038" max="2038" width="25" style="29" bestFit="1" customWidth="1"/>
    <col min="2039" max="2039" width="26.42578125" style="29" customWidth="1"/>
    <col min="2040" max="2040" width="41.5703125" style="29" bestFit="1" customWidth="1"/>
    <col min="2041" max="2041" width="25" style="29" bestFit="1" customWidth="1"/>
    <col min="2042" max="2042" width="49.28515625" style="29" bestFit="1" customWidth="1"/>
    <col min="2043" max="2052" width="0" style="29" hidden="1" customWidth="1"/>
    <col min="2053" max="2053" width="33.28515625" style="29" bestFit="1" customWidth="1"/>
    <col min="2054" max="2055" width="23.85546875" style="29" customWidth="1"/>
    <col min="2056" max="2057" width="29.42578125" style="29" customWidth="1"/>
    <col min="2058" max="2058" width="33.85546875" style="29" customWidth="1"/>
    <col min="2059" max="2059" width="30.140625" style="29" customWidth="1"/>
    <col min="2060" max="2064" width="0" style="29" hidden="1" customWidth="1"/>
    <col min="2065" max="2065" width="33.28515625" style="29" customWidth="1"/>
    <col min="2066" max="2069" width="0" style="29" hidden="1" customWidth="1"/>
    <col min="2070" max="2070" width="31.42578125" style="29" customWidth="1"/>
    <col min="2071" max="2072" width="0" style="29" hidden="1" customWidth="1"/>
    <col min="2073" max="2073" width="29.42578125" style="29" customWidth="1"/>
    <col min="2074" max="2075" width="0" style="29" hidden="1" customWidth="1"/>
    <col min="2076" max="2076" width="30.7109375" style="29" customWidth="1"/>
    <col min="2077" max="2273" width="13" style="29"/>
    <col min="2274" max="2276" width="0" style="29" hidden="1" customWidth="1"/>
    <col min="2277" max="2277" width="13.7109375" style="29" customWidth="1"/>
    <col min="2278" max="2281" width="0" style="29" hidden="1" customWidth="1"/>
    <col min="2282" max="2282" width="46.5703125" style="29" customWidth="1"/>
    <col min="2283" max="2283" width="32.7109375" style="29" customWidth="1"/>
    <col min="2284" max="2284" width="32.85546875" style="29" customWidth="1"/>
    <col min="2285" max="2285" width="31.5703125" style="29" customWidth="1"/>
    <col min="2286" max="2286" width="32.140625" style="29" customWidth="1"/>
    <col min="2287" max="2287" width="29" style="29" customWidth="1"/>
    <col min="2288" max="2288" width="32" style="29" customWidth="1"/>
    <col min="2289" max="2289" width="28.140625" style="29" bestFit="1" customWidth="1"/>
    <col min="2290" max="2290" width="23" style="29" bestFit="1" customWidth="1"/>
    <col min="2291" max="2291" width="43.85546875" style="29" bestFit="1" customWidth="1"/>
    <col min="2292" max="2293" width="0" style="29" hidden="1" customWidth="1"/>
    <col min="2294" max="2294" width="25" style="29" bestFit="1" customWidth="1"/>
    <col min="2295" max="2295" width="26.42578125" style="29" customWidth="1"/>
    <col min="2296" max="2296" width="41.5703125" style="29" bestFit="1" customWidth="1"/>
    <col min="2297" max="2297" width="25" style="29" bestFit="1" customWidth="1"/>
    <col min="2298" max="2298" width="49.28515625" style="29" bestFit="1" customWidth="1"/>
    <col min="2299" max="2308" width="0" style="29" hidden="1" customWidth="1"/>
    <col min="2309" max="2309" width="33.28515625" style="29" bestFit="1" customWidth="1"/>
    <col min="2310" max="2311" width="23.85546875" style="29" customWidth="1"/>
    <col min="2312" max="2313" width="29.42578125" style="29" customWidth="1"/>
    <col min="2314" max="2314" width="33.85546875" style="29" customWidth="1"/>
    <col min="2315" max="2315" width="30.140625" style="29" customWidth="1"/>
    <col min="2316" max="2320" width="0" style="29" hidden="1" customWidth="1"/>
    <col min="2321" max="2321" width="33.28515625" style="29" customWidth="1"/>
    <col min="2322" max="2325" width="0" style="29" hidden="1" customWidth="1"/>
    <col min="2326" max="2326" width="31.42578125" style="29" customWidth="1"/>
    <col min="2327" max="2328" width="0" style="29" hidden="1" customWidth="1"/>
    <col min="2329" max="2329" width="29.42578125" style="29" customWidth="1"/>
    <col min="2330" max="2331" width="0" style="29" hidden="1" customWidth="1"/>
    <col min="2332" max="2332" width="30.7109375" style="29" customWidth="1"/>
    <col min="2333" max="2529" width="13" style="29"/>
    <col min="2530" max="2532" width="0" style="29" hidden="1" customWidth="1"/>
    <col min="2533" max="2533" width="13.7109375" style="29" customWidth="1"/>
    <col min="2534" max="2537" width="0" style="29" hidden="1" customWidth="1"/>
    <col min="2538" max="2538" width="46.5703125" style="29" customWidth="1"/>
    <col min="2539" max="2539" width="32.7109375" style="29" customWidth="1"/>
    <col min="2540" max="2540" width="32.85546875" style="29" customWidth="1"/>
    <col min="2541" max="2541" width="31.5703125" style="29" customWidth="1"/>
    <col min="2542" max="2542" width="32.140625" style="29" customWidth="1"/>
    <col min="2543" max="2543" width="29" style="29" customWidth="1"/>
    <col min="2544" max="2544" width="32" style="29" customWidth="1"/>
    <col min="2545" max="2545" width="28.140625" style="29" bestFit="1" customWidth="1"/>
    <col min="2546" max="2546" width="23" style="29" bestFit="1" customWidth="1"/>
    <col min="2547" max="2547" width="43.85546875" style="29" bestFit="1" customWidth="1"/>
    <col min="2548" max="2549" width="0" style="29" hidden="1" customWidth="1"/>
    <col min="2550" max="2550" width="25" style="29" bestFit="1" customWidth="1"/>
    <col min="2551" max="2551" width="26.42578125" style="29" customWidth="1"/>
    <col min="2552" max="2552" width="41.5703125" style="29" bestFit="1" customWidth="1"/>
    <col min="2553" max="2553" width="25" style="29" bestFit="1" customWidth="1"/>
    <col min="2554" max="2554" width="49.28515625" style="29" bestFit="1" customWidth="1"/>
    <col min="2555" max="2564" width="0" style="29" hidden="1" customWidth="1"/>
    <col min="2565" max="2565" width="33.28515625" style="29" bestFit="1" customWidth="1"/>
    <col min="2566" max="2567" width="23.85546875" style="29" customWidth="1"/>
    <col min="2568" max="2569" width="29.42578125" style="29" customWidth="1"/>
    <col min="2570" max="2570" width="33.85546875" style="29" customWidth="1"/>
    <col min="2571" max="2571" width="30.140625" style="29" customWidth="1"/>
    <col min="2572" max="2576" width="0" style="29" hidden="1" customWidth="1"/>
    <col min="2577" max="2577" width="33.28515625" style="29" customWidth="1"/>
    <col min="2578" max="2581" width="0" style="29" hidden="1" customWidth="1"/>
    <col min="2582" max="2582" width="31.42578125" style="29" customWidth="1"/>
    <col min="2583" max="2584" width="0" style="29" hidden="1" customWidth="1"/>
    <col min="2585" max="2585" width="29.42578125" style="29" customWidth="1"/>
    <col min="2586" max="2587" width="0" style="29" hidden="1" customWidth="1"/>
    <col min="2588" max="2588" width="30.7109375" style="29" customWidth="1"/>
    <col min="2589" max="2785" width="13" style="29"/>
    <col min="2786" max="2788" width="0" style="29" hidden="1" customWidth="1"/>
    <col min="2789" max="2789" width="13.7109375" style="29" customWidth="1"/>
    <col min="2790" max="2793" width="0" style="29" hidden="1" customWidth="1"/>
    <col min="2794" max="2794" width="46.5703125" style="29" customWidth="1"/>
    <col min="2795" max="2795" width="32.7109375" style="29" customWidth="1"/>
    <col min="2796" max="2796" width="32.85546875" style="29" customWidth="1"/>
    <col min="2797" max="2797" width="31.5703125" style="29" customWidth="1"/>
    <col min="2798" max="2798" width="32.140625" style="29" customWidth="1"/>
    <col min="2799" max="2799" width="29" style="29" customWidth="1"/>
    <col min="2800" max="2800" width="32" style="29" customWidth="1"/>
    <col min="2801" max="2801" width="28.140625" style="29" bestFit="1" customWidth="1"/>
    <col min="2802" max="2802" width="23" style="29" bestFit="1" customWidth="1"/>
    <col min="2803" max="2803" width="43.85546875" style="29" bestFit="1" customWidth="1"/>
    <col min="2804" max="2805" width="0" style="29" hidden="1" customWidth="1"/>
    <col min="2806" max="2806" width="25" style="29" bestFit="1" customWidth="1"/>
    <col min="2807" max="2807" width="26.42578125" style="29" customWidth="1"/>
    <col min="2808" max="2808" width="41.5703125" style="29" bestFit="1" customWidth="1"/>
    <col min="2809" max="2809" width="25" style="29" bestFit="1" customWidth="1"/>
    <col min="2810" max="2810" width="49.28515625" style="29" bestFit="1" customWidth="1"/>
    <col min="2811" max="2820" width="0" style="29" hidden="1" customWidth="1"/>
    <col min="2821" max="2821" width="33.28515625" style="29" bestFit="1" customWidth="1"/>
    <col min="2822" max="2823" width="23.85546875" style="29" customWidth="1"/>
    <col min="2824" max="2825" width="29.42578125" style="29" customWidth="1"/>
    <col min="2826" max="2826" width="33.85546875" style="29" customWidth="1"/>
    <col min="2827" max="2827" width="30.140625" style="29" customWidth="1"/>
    <col min="2828" max="2832" width="0" style="29" hidden="1" customWidth="1"/>
    <col min="2833" max="2833" width="33.28515625" style="29" customWidth="1"/>
    <col min="2834" max="2837" width="0" style="29" hidden="1" customWidth="1"/>
    <col min="2838" max="2838" width="31.42578125" style="29" customWidth="1"/>
    <col min="2839" max="2840" width="0" style="29" hidden="1" customWidth="1"/>
    <col min="2841" max="2841" width="29.42578125" style="29" customWidth="1"/>
    <col min="2842" max="2843" width="0" style="29" hidden="1" customWidth="1"/>
    <col min="2844" max="2844" width="30.7109375" style="29" customWidth="1"/>
    <col min="2845" max="3041" width="13" style="29"/>
    <col min="3042" max="3044" width="0" style="29" hidden="1" customWidth="1"/>
    <col min="3045" max="3045" width="13.7109375" style="29" customWidth="1"/>
    <col min="3046" max="3049" width="0" style="29" hidden="1" customWidth="1"/>
    <col min="3050" max="3050" width="46.5703125" style="29" customWidth="1"/>
    <col min="3051" max="3051" width="32.7109375" style="29" customWidth="1"/>
    <col min="3052" max="3052" width="32.85546875" style="29" customWidth="1"/>
    <col min="3053" max="3053" width="31.5703125" style="29" customWidth="1"/>
    <col min="3054" max="3054" width="32.140625" style="29" customWidth="1"/>
    <col min="3055" max="3055" width="29" style="29" customWidth="1"/>
    <col min="3056" max="3056" width="32" style="29" customWidth="1"/>
    <col min="3057" max="3057" width="28.140625" style="29" bestFit="1" customWidth="1"/>
    <col min="3058" max="3058" width="23" style="29" bestFit="1" customWidth="1"/>
    <col min="3059" max="3059" width="43.85546875" style="29" bestFit="1" customWidth="1"/>
    <col min="3060" max="3061" width="0" style="29" hidden="1" customWidth="1"/>
    <col min="3062" max="3062" width="25" style="29" bestFit="1" customWidth="1"/>
    <col min="3063" max="3063" width="26.42578125" style="29" customWidth="1"/>
    <col min="3064" max="3064" width="41.5703125" style="29" bestFit="1" customWidth="1"/>
    <col min="3065" max="3065" width="25" style="29" bestFit="1" customWidth="1"/>
    <col min="3066" max="3066" width="49.28515625" style="29" bestFit="1" customWidth="1"/>
    <col min="3067" max="3076" width="0" style="29" hidden="1" customWidth="1"/>
    <col min="3077" max="3077" width="33.28515625" style="29" bestFit="1" customWidth="1"/>
    <col min="3078" max="3079" width="23.85546875" style="29" customWidth="1"/>
    <col min="3080" max="3081" width="29.42578125" style="29" customWidth="1"/>
    <col min="3082" max="3082" width="33.85546875" style="29" customWidth="1"/>
    <col min="3083" max="3083" width="30.140625" style="29" customWidth="1"/>
    <col min="3084" max="3088" width="0" style="29" hidden="1" customWidth="1"/>
    <col min="3089" max="3089" width="33.28515625" style="29" customWidth="1"/>
    <col min="3090" max="3093" width="0" style="29" hidden="1" customWidth="1"/>
    <col min="3094" max="3094" width="31.42578125" style="29" customWidth="1"/>
    <col min="3095" max="3096" width="0" style="29" hidden="1" customWidth="1"/>
    <col min="3097" max="3097" width="29.42578125" style="29" customWidth="1"/>
    <col min="3098" max="3099" width="0" style="29" hidden="1" customWidth="1"/>
    <col min="3100" max="3100" width="30.7109375" style="29" customWidth="1"/>
    <col min="3101" max="3297" width="13" style="29"/>
    <col min="3298" max="3300" width="0" style="29" hidden="1" customWidth="1"/>
    <col min="3301" max="3301" width="13.7109375" style="29" customWidth="1"/>
    <col min="3302" max="3305" width="0" style="29" hidden="1" customWidth="1"/>
    <col min="3306" max="3306" width="46.5703125" style="29" customWidth="1"/>
    <col min="3307" max="3307" width="32.7109375" style="29" customWidth="1"/>
    <col min="3308" max="3308" width="32.85546875" style="29" customWidth="1"/>
    <col min="3309" max="3309" width="31.5703125" style="29" customWidth="1"/>
    <col min="3310" max="3310" width="32.140625" style="29" customWidth="1"/>
    <col min="3311" max="3311" width="29" style="29" customWidth="1"/>
    <col min="3312" max="3312" width="32" style="29" customWidth="1"/>
    <col min="3313" max="3313" width="28.140625" style="29" bestFit="1" customWidth="1"/>
    <col min="3314" max="3314" width="23" style="29" bestFit="1" customWidth="1"/>
    <col min="3315" max="3315" width="43.85546875" style="29" bestFit="1" customWidth="1"/>
    <col min="3316" max="3317" width="0" style="29" hidden="1" customWidth="1"/>
    <col min="3318" max="3318" width="25" style="29" bestFit="1" customWidth="1"/>
    <col min="3319" max="3319" width="26.42578125" style="29" customWidth="1"/>
    <col min="3320" max="3320" width="41.5703125" style="29" bestFit="1" customWidth="1"/>
    <col min="3321" max="3321" width="25" style="29" bestFit="1" customWidth="1"/>
    <col min="3322" max="3322" width="49.28515625" style="29" bestFit="1" customWidth="1"/>
    <col min="3323" max="3332" width="0" style="29" hidden="1" customWidth="1"/>
    <col min="3333" max="3333" width="33.28515625" style="29" bestFit="1" customWidth="1"/>
    <col min="3334" max="3335" width="23.85546875" style="29" customWidth="1"/>
    <col min="3336" max="3337" width="29.42578125" style="29" customWidth="1"/>
    <col min="3338" max="3338" width="33.85546875" style="29" customWidth="1"/>
    <col min="3339" max="3339" width="30.140625" style="29" customWidth="1"/>
    <col min="3340" max="3344" width="0" style="29" hidden="1" customWidth="1"/>
    <col min="3345" max="3345" width="33.28515625" style="29" customWidth="1"/>
    <col min="3346" max="3349" width="0" style="29" hidden="1" customWidth="1"/>
    <col min="3350" max="3350" width="31.42578125" style="29" customWidth="1"/>
    <col min="3351" max="3352" width="0" style="29" hidden="1" customWidth="1"/>
    <col min="3353" max="3353" width="29.42578125" style="29" customWidth="1"/>
    <col min="3354" max="3355" width="0" style="29" hidden="1" customWidth="1"/>
    <col min="3356" max="3356" width="30.7109375" style="29" customWidth="1"/>
    <col min="3357" max="3553" width="13" style="29"/>
    <col min="3554" max="3556" width="0" style="29" hidden="1" customWidth="1"/>
    <col min="3557" max="3557" width="13.7109375" style="29" customWidth="1"/>
    <col min="3558" max="3561" width="0" style="29" hidden="1" customWidth="1"/>
    <col min="3562" max="3562" width="46.5703125" style="29" customWidth="1"/>
    <col min="3563" max="3563" width="32.7109375" style="29" customWidth="1"/>
    <col min="3564" max="3564" width="32.85546875" style="29" customWidth="1"/>
    <col min="3565" max="3565" width="31.5703125" style="29" customWidth="1"/>
    <col min="3566" max="3566" width="32.140625" style="29" customWidth="1"/>
    <col min="3567" max="3567" width="29" style="29" customWidth="1"/>
    <col min="3568" max="3568" width="32" style="29" customWidth="1"/>
    <col min="3569" max="3569" width="28.140625" style="29" bestFit="1" customWidth="1"/>
    <col min="3570" max="3570" width="23" style="29" bestFit="1" customWidth="1"/>
    <col min="3571" max="3571" width="43.85546875" style="29" bestFit="1" customWidth="1"/>
    <col min="3572" max="3573" width="0" style="29" hidden="1" customWidth="1"/>
    <col min="3574" max="3574" width="25" style="29" bestFit="1" customWidth="1"/>
    <col min="3575" max="3575" width="26.42578125" style="29" customWidth="1"/>
    <col min="3576" max="3576" width="41.5703125" style="29" bestFit="1" customWidth="1"/>
    <col min="3577" max="3577" width="25" style="29" bestFit="1" customWidth="1"/>
    <col min="3578" max="3578" width="49.28515625" style="29" bestFit="1" customWidth="1"/>
    <col min="3579" max="3588" width="0" style="29" hidden="1" customWidth="1"/>
    <col min="3589" max="3589" width="33.28515625" style="29" bestFit="1" customWidth="1"/>
    <col min="3590" max="3591" width="23.85546875" style="29" customWidth="1"/>
    <col min="3592" max="3593" width="29.42578125" style="29" customWidth="1"/>
    <col min="3594" max="3594" width="33.85546875" style="29" customWidth="1"/>
    <col min="3595" max="3595" width="30.140625" style="29" customWidth="1"/>
    <col min="3596" max="3600" width="0" style="29" hidden="1" customWidth="1"/>
    <col min="3601" max="3601" width="33.28515625" style="29" customWidth="1"/>
    <col min="3602" max="3605" width="0" style="29" hidden="1" customWidth="1"/>
    <col min="3606" max="3606" width="31.42578125" style="29" customWidth="1"/>
    <col min="3607" max="3608" width="0" style="29" hidden="1" customWidth="1"/>
    <col min="3609" max="3609" width="29.42578125" style="29" customWidth="1"/>
    <col min="3610" max="3611" width="0" style="29" hidden="1" customWidth="1"/>
    <col min="3612" max="3612" width="30.7109375" style="29" customWidth="1"/>
    <col min="3613" max="3809" width="13" style="29"/>
    <col min="3810" max="3812" width="0" style="29" hidden="1" customWidth="1"/>
    <col min="3813" max="3813" width="13.7109375" style="29" customWidth="1"/>
    <col min="3814" max="3817" width="0" style="29" hidden="1" customWidth="1"/>
    <col min="3818" max="3818" width="46.5703125" style="29" customWidth="1"/>
    <col min="3819" max="3819" width="32.7109375" style="29" customWidth="1"/>
    <col min="3820" max="3820" width="32.85546875" style="29" customWidth="1"/>
    <col min="3821" max="3821" width="31.5703125" style="29" customWidth="1"/>
    <col min="3822" max="3822" width="32.140625" style="29" customWidth="1"/>
    <col min="3823" max="3823" width="29" style="29" customWidth="1"/>
    <col min="3824" max="3824" width="32" style="29" customWidth="1"/>
    <col min="3825" max="3825" width="28.140625" style="29" bestFit="1" customWidth="1"/>
    <col min="3826" max="3826" width="23" style="29" bestFit="1" customWidth="1"/>
    <col min="3827" max="3827" width="43.85546875" style="29" bestFit="1" customWidth="1"/>
    <col min="3828" max="3829" width="0" style="29" hidden="1" customWidth="1"/>
    <col min="3830" max="3830" width="25" style="29" bestFit="1" customWidth="1"/>
    <col min="3831" max="3831" width="26.42578125" style="29" customWidth="1"/>
    <col min="3832" max="3832" width="41.5703125" style="29" bestFit="1" customWidth="1"/>
    <col min="3833" max="3833" width="25" style="29" bestFit="1" customWidth="1"/>
    <col min="3834" max="3834" width="49.28515625" style="29" bestFit="1" customWidth="1"/>
    <col min="3835" max="3844" width="0" style="29" hidden="1" customWidth="1"/>
    <col min="3845" max="3845" width="33.28515625" style="29" bestFit="1" customWidth="1"/>
    <col min="3846" max="3847" width="23.85546875" style="29" customWidth="1"/>
    <col min="3848" max="3849" width="29.42578125" style="29" customWidth="1"/>
    <col min="3850" max="3850" width="33.85546875" style="29" customWidth="1"/>
    <col min="3851" max="3851" width="30.140625" style="29" customWidth="1"/>
    <col min="3852" max="3856" width="0" style="29" hidden="1" customWidth="1"/>
    <col min="3857" max="3857" width="33.28515625" style="29" customWidth="1"/>
    <col min="3858" max="3861" width="0" style="29" hidden="1" customWidth="1"/>
    <col min="3862" max="3862" width="31.42578125" style="29" customWidth="1"/>
    <col min="3863" max="3864" width="0" style="29" hidden="1" customWidth="1"/>
    <col min="3865" max="3865" width="29.42578125" style="29" customWidth="1"/>
    <col min="3866" max="3867" width="0" style="29" hidden="1" customWidth="1"/>
    <col min="3868" max="3868" width="30.7109375" style="29" customWidth="1"/>
    <col min="3869" max="4065" width="13" style="29"/>
    <col min="4066" max="4068" width="0" style="29" hidden="1" customWidth="1"/>
    <col min="4069" max="4069" width="13.7109375" style="29" customWidth="1"/>
    <col min="4070" max="4073" width="0" style="29" hidden="1" customWidth="1"/>
    <col min="4074" max="4074" width="46.5703125" style="29" customWidth="1"/>
    <col min="4075" max="4075" width="32.7109375" style="29" customWidth="1"/>
    <col min="4076" max="4076" width="32.85546875" style="29" customWidth="1"/>
    <col min="4077" max="4077" width="31.5703125" style="29" customWidth="1"/>
    <col min="4078" max="4078" width="32.140625" style="29" customWidth="1"/>
    <col min="4079" max="4079" width="29" style="29" customWidth="1"/>
    <col min="4080" max="4080" width="32" style="29" customWidth="1"/>
    <col min="4081" max="4081" width="28.140625" style="29" bestFit="1" customWidth="1"/>
    <col min="4082" max="4082" width="23" style="29" bestFit="1" customWidth="1"/>
    <col min="4083" max="4083" width="43.85546875" style="29" bestFit="1" customWidth="1"/>
    <col min="4084" max="4085" width="0" style="29" hidden="1" customWidth="1"/>
    <col min="4086" max="4086" width="25" style="29" bestFit="1" customWidth="1"/>
    <col min="4087" max="4087" width="26.42578125" style="29" customWidth="1"/>
    <col min="4088" max="4088" width="41.5703125" style="29" bestFit="1" customWidth="1"/>
    <col min="4089" max="4089" width="25" style="29" bestFit="1" customWidth="1"/>
    <col min="4090" max="4090" width="49.28515625" style="29" bestFit="1" customWidth="1"/>
    <col min="4091" max="4100" width="0" style="29" hidden="1" customWidth="1"/>
    <col min="4101" max="4101" width="33.28515625" style="29" bestFit="1" customWidth="1"/>
    <col min="4102" max="4103" width="23.85546875" style="29" customWidth="1"/>
    <col min="4104" max="4105" width="29.42578125" style="29" customWidth="1"/>
    <col min="4106" max="4106" width="33.85546875" style="29" customWidth="1"/>
    <col min="4107" max="4107" width="30.140625" style="29" customWidth="1"/>
    <col min="4108" max="4112" width="0" style="29" hidden="1" customWidth="1"/>
    <col min="4113" max="4113" width="33.28515625" style="29" customWidth="1"/>
    <col min="4114" max="4117" width="0" style="29" hidden="1" customWidth="1"/>
    <col min="4118" max="4118" width="31.42578125" style="29" customWidth="1"/>
    <col min="4119" max="4120" width="0" style="29" hidden="1" customWidth="1"/>
    <col min="4121" max="4121" width="29.42578125" style="29" customWidth="1"/>
    <col min="4122" max="4123" width="0" style="29" hidden="1" customWidth="1"/>
    <col min="4124" max="4124" width="30.7109375" style="29" customWidth="1"/>
    <col min="4125" max="4321" width="13" style="29"/>
    <col min="4322" max="4324" width="0" style="29" hidden="1" customWidth="1"/>
    <col min="4325" max="4325" width="13.7109375" style="29" customWidth="1"/>
    <col min="4326" max="4329" width="0" style="29" hidden="1" customWidth="1"/>
    <col min="4330" max="4330" width="46.5703125" style="29" customWidth="1"/>
    <col min="4331" max="4331" width="32.7109375" style="29" customWidth="1"/>
    <col min="4332" max="4332" width="32.85546875" style="29" customWidth="1"/>
    <col min="4333" max="4333" width="31.5703125" style="29" customWidth="1"/>
    <col min="4334" max="4334" width="32.140625" style="29" customWidth="1"/>
    <col min="4335" max="4335" width="29" style="29" customWidth="1"/>
    <col min="4336" max="4336" width="32" style="29" customWidth="1"/>
    <col min="4337" max="4337" width="28.140625" style="29" bestFit="1" customWidth="1"/>
    <col min="4338" max="4338" width="23" style="29" bestFit="1" customWidth="1"/>
    <col min="4339" max="4339" width="43.85546875" style="29" bestFit="1" customWidth="1"/>
    <col min="4340" max="4341" width="0" style="29" hidden="1" customWidth="1"/>
    <col min="4342" max="4342" width="25" style="29" bestFit="1" customWidth="1"/>
    <col min="4343" max="4343" width="26.42578125" style="29" customWidth="1"/>
    <col min="4344" max="4344" width="41.5703125" style="29" bestFit="1" customWidth="1"/>
    <col min="4345" max="4345" width="25" style="29" bestFit="1" customWidth="1"/>
    <col min="4346" max="4346" width="49.28515625" style="29" bestFit="1" customWidth="1"/>
    <col min="4347" max="4356" width="0" style="29" hidden="1" customWidth="1"/>
    <col min="4357" max="4357" width="33.28515625" style="29" bestFit="1" customWidth="1"/>
    <col min="4358" max="4359" width="23.85546875" style="29" customWidth="1"/>
    <col min="4360" max="4361" width="29.42578125" style="29" customWidth="1"/>
    <col min="4362" max="4362" width="33.85546875" style="29" customWidth="1"/>
    <col min="4363" max="4363" width="30.140625" style="29" customWidth="1"/>
    <col min="4364" max="4368" width="0" style="29" hidden="1" customWidth="1"/>
    <col min="4369" max="4369" width="33.28515625" style="29" customWidth="1"/>
    <col min="4370" max="4373" width="0" style="29" hidden="1" customWidth="1"/>
    <col min="4374" max="4374" width="31.42578125" style="29" customWidth="1"/>
    <col min="4375" max="4376" width="0" style="29" hidden="1" customWidth="1"/>
    <col min="4377" max="4377" width="29.42578125" style="29" customWidth="1"/>
    <col min="4378" max="4379" width="0" style="29" hidden="1" customWidth="1"/>
    <col min="4380" max="4380" width="30.7109375" style="29" customWidth="1"/>
    <col min="4381" max="4577" width="13" style="29"/>
    <col min="4578" max="4580" width="0" style="29" hidden="1" customWidth="1"/>
    <col min="4581" max="4581" width="13.7109375" style="29" customWidth="1"/>
    <col min="4582" max="4585" width="0" style="29" hidden="1" customWidth="1"/>
    <col min="4586" max="4586" width="46.5703125" style="29" customWidth="1"/>
    <col min="4587" max="4587" width="32.7109375" style="29" customWidth="1"/>
    <col min="4588" max="4588" width="32.85546875" style="29" customWidth="1"/>
    <col min="4589" max="4589" width="31.5703125" style="29" customWidth="1"/>
    <col min="4590" max="4590" width="32.140625" style="29" customWidth="1"/>
    <col min="4591" max="4591" width="29" style="29" customWidth="1"/>
    <col min="4592" max="4592" width="32" style="29" customWidth="1"/>
    <col min="4593" max="4593" width="28.140625" style="29" bestFit="1" customWidth="1"/>
    <col min="4594" max="4594" width="23" style="29" bestFit="1" customWidth="1"/>
    <col min="4595" max="4595" width="43.85546875" style="29" bestFit="1" customWidth="1"/>
    <col min="4596" max="4597" width="0" style="29" hidden="1" customWidth="1"/>
    <col min="4598" max="4598" width="25" style="29" bestFit="1" customWidth="1"/>
    <col min="4599" max="4599" width="26.42578125" style="29" customWidth="1"/>
    <col min="4600" max="4600" width="41.5703125" style="29" bestFit="1" customWidth="1"/>
    <col min="4601" max="4601" width="25" style="29" bestFit="1" customWidth="1"/>
    <col min="4602" max="4602" width="49.28515625" style="29" bestFit="1" customWidth="1"/>
    <col min="4603" max="4612" width="0" style="29" hidden="1" customWidth="1"/>
    <col min="4613" max="4613" width="33.28515625" style="29" bestFit="1" customWidth="1"/>
    <col min="4614" max="4615" width="23.85546875" style="29" customWidth="1"/>
    <col min="4616" max="4617" width="29.42578125" style="29" customWidth="1"/>
    <col min="4618" max="4618" width="33.85546875" style="29" customWidth="1"/>
    <col min="4619" max="4619" width="30.140625" style="29" customWidth="1"/>
    <col min="4620" max="4624" width="0" style="29" hidden="1" customWidth="1"/>
    <col min="4625" max="4625" width="33.28515625" style="29" customWidth="1"/>
    <col min="4626" max="4629" width="0" style="29" hidden="1" customWidth="1"/>
    <col min="4630" max="4630" width="31.42578125" style="29" customWidth="1"/>
    <col min="4631" max="4632" width="0" style="29" hidden="1" customWidth="1"/>
    <col min="4633" max="4633" width="29.42578125" style="29" customWidth="1"/>
    <col min="4634" max="4635" width="0" style="29" hidden="1" customWidth="1"/>
    <col min="4636" max="4636" width="30.7109375" style="29" customWidth="1"/>
    <col min="4637" max="4833" width="13" style="29"/>
    <col min="4834" max="4836" width="0" style="29" hidden="1" customWidth="1"/>
    <col min="4837" max="4837" width="13.7109375" style="29" customWidth="1"/>
    <col min="4838" max="4841" width="0" style="29" hidden="1" customWidth="1"/>
    <col min="4842" max="4842" width="46.5703125" style="29" customWidth="1"/>
    <col min="4843" max="4843" width="32.7109375" style="29" customWidth="1"/>
    <col min="4844" max="4844" width="32.85546875" style="29" customWidth="1"/>
    <col min="4845" max="4845" width="31.5703125" style="29" customWidth="1"/>
    <col min="4846" max="4846" width="32.140625" style="29" customWidth="1"/>
    <col min="4847" max="4847" width="29" style="29" customWidth="1"/>
    <col min="4848" max="4848" width="32" style="29" customWidth="1"/>
    <col min="4849" max="4849" width="28.140625" style="29" bestFit="1" customWidth="1"/>
    <col min="4850" max="4850" width="23" style="29" bestFit="1" customWidth="1"/>
    <col min="4851" max="4851" width="43.85546875" style="29" bestFit="1" customWidth="1"/>
    <col min="4852" max="4853" width="0" style="29" hidden="1" customWidth="1"/>
    <col min="4854" max="4854" width="25" style="29" bestFit="1" customWidth="1"/>
    <col min="4855" max="4855" width="26.42578125" style="29" customWidth="1"/>
    <col min="4856" max="4856" width="41.5703125" style="29" bestFit="1" customWidth="1"/>
    <col min="4857" max="4857" width="25" style="29" bestFit="1" customWidth="1"/>
    <col min="4858" max="4858" width="49.28515625" style="29" bestFit="1" customWidth="1"/>
    <col min="4859" max="4868" width="0" style="29" hidden="1" customWidth="1"/>
    <col min="4869" max="4869" width="33.28515625" style="29" bestFit="1" customWidth="1"/>
    <col min="4870" max="4871" width="23.85546875" style="29" customWidth="1"/>
    <col min="4872" max="4873" width="29.42578125" style="29" customWidth="1"/>
    <col min="4874" max="4874" width="33.85546875" style="29" customWidth="1"/>
    <col min="4875" max="4875" width="30.140625" style="29" customWidth="1"/>
    <col min="4876" max="4880" width="0" style="29" hidden="1" customWidth="1"/>
    <col min="4881" max="4881" width="33.28515625" style="29" customWidth="1"/>
    <col min="4882" max="4885" width="0" style="29" hidden="1" customWidth="1"/>
    <col min="4886" max="4886" width="31.42578125" style="29" customWidth="1"/>
    <col min="4887" max="4888" width="0" style="29" hidden="1" customWidth="1"/>
    <col min="4889" max="4889" width="29.42578125" style="29" customWidth="1"/>
    <col min="4890" max="4891" width="0" style="29" hidden="1" customWidth="1"/>
    <col min="4892" max="4892" width="30.7109375" style="29" customWidth="1"/>
    <col min="4893" max="5089" width="13" style="29"/>
    <col min="5090" max="5092" width="0" style="29" hidden="1" customWidth="1"/>
    <col min="5093" max="5093" width="13.7109375" style="29" customWidth="1"/>
    <col min="5094" max="5097" width="0" style="29" hidden="1" customWidth="1"/>
    <col min="5098" max="5098" width="46.5703125" style="29" customWidth="1"/>
    <col min="5099" max="5099" width="32.7109375" style="29" customWidth="1"/>
    <col min="5100" max="5100" width="32.85546875" style="29" customWidth="1"/>
    <col min="5101" max="5101" width="31.5703125" style="29" customWidth="1"/>
    <col min="5102" max="5102" width="32.140625" style="29" customWidth="1"/>
    <col min="5103" max="5103" width="29" style="29" customWidth="1"/>
    <col min="5104" max="5104" width="32" style="29" customWidth="1"/>
    <col min="5105" max="5105" width="28.140625" style="29" bestFit="1" customWidth="1"/>
    <col min="5106" max="5106" width="23" style="29" bestFit="1" customWidth="1"/>
    <col min="5107" max="5107" width="43.85546875" style="29" bestFit="1" customWidth="1"/>
    <col min="5108" max="5109" width="0" style="29" hidden="1" customWidth="1"/>
    <col min="5110" max="5110" width="25" style="29" bestFit="1" customWidth="1"/>
    <col min="5111" max="5111" width="26.42578125" style="29" customWidth="1"/>
    <col min="5112" max="5112" width="41.5703125" style="29" bestFit="1" customWidth="1"/>
    <col min="5113" max="5113" width="25" style="29" bestFit="1" customWidth="1"/>
    <col min="5114" max="5114" width="49.28515625" style="29" bestFit="1" customWidth="1"/>
    <col min="5115" max="5124" width="0" style="29" hidden="1" customWidth="1"/>
    <col min="5125" max="5125" width="33.28515625" style="29" bestFit="1" customWidth="1"/>
    <col min="5126" max="5127" width="23.85546875" style="29" customWidth="1"/>
    <col min="5128" max="5129" width="29.42578125" style="29" customWidth="1"/>
    <col min="5130" max="5130" width="33.85546875" style="29" customWidth="1"/>
    <col min="5131" max="5131" width="30.140625" style="29" customWidth="1"/>
    <col min="5132" max="5136" width="0" style="29" hidden="1" customWidth="1"/>
    <col min="5137" max="5137" width="33.28515625" style="29" customWidth="1"/>
    <col min="5138" max="5141" width="0" style="29" hidden="1" customWidth="1"/>
    <col min="5142" max="5142" width="31.42578125" style="29" customWidth="1"/>
    <col min="5143" max="5144" width="0" style="29" hidden="1" customWidth="1"/>
    <col min="5145" max="5145" width="29.42578125" style="29" customWidth="1"/>
    <col min="5146" max="5147" width="0" style="29" hidden="1" customWidth="1"/>
    <col min="5148" max="5148" width="30.7109375" style="29" customWidth="1"/>
    <col min="5149" max="5345" width="13" style="29"/>
    <col min="5346" max="5348" width="0" style="29" hidden="1" customWidth="1"/>
    <col min="5349" max="5349" width="13.7109375" style="29" customWidth="1"/>
    <col min="5350" max="5353" width="0" style="29" hidden="1" customWidth="1"/>
    <col min="5354" max="5354" width="46.5703125" style="29" customWidth="1"/>
    <col min="5355" max="5355" width="32.7109375" style="29" customWidth="1"/>
    <col min="5356" max="5356" width="32.85546875" style="29" customWidth="1"/>
    <col min="5357" max="5357" width="31.5703125" style="29" customWidth="1"/>
    <col min="5358" max="5358" width="32.140625" style="29" customWidth="1"/>
    <col min="5359" max="5359" width="29" style="29" customWidth="1"/>
    <col min="5360" max="5360" width="32" style="29" customWidth="1"/>
    <col min="5361" max="5361" width="28.140625" style="29" bestFit="1" customWidth="1"/>
    <col min="5362" max="5362" width="23" style="29" bestFit="1" customWidth="1"/>
    <col min="5363" max="5363" width="43.85546875" style="29" bestFit="1" customWidth="1"/>
    <col min="5364" max="5365" width="0" style="29" hidden="1" customWidth="1"/>
    <col min="5366" max="5366" width="25" style="29" bestFit="1" customWidth="1"/>
    <col min="5367" max="5367" width="26.42578125" style="29" customWidth="1"/>
    <col min="5368" max="5368" width="41.5703125" style="29" bestFit="1" customWidth="1"/>
    <col min="5369" max="5369" width="25" style="29" bestFit="1" customWidth="1"/>
    <col min="5370" max="5370" width="49.28515625" style="29" bestFit="1" customWidth="1"/>
    <col min="5371" max="5380" width="0" style="29" hidden="1" customWidth="1"/>
    <col min="5381" max="5381" width="33.28515625" style="29" bestFit="1" customWidth="1"/>
    <col min="5382" max="5383" width="23.85546875" style="29" customWidth="1"/>
    <col min="5384" max="5385" width="29.42578125" style="29" customWidth="1"/>
    <col min="5386" max="5386" width="33.85546875" style="29" customWidth="1"/>
    <col min="5387" max="5387" width="30.140625" style="29" customWidth="1"/>
    <col min="5388" max="5392" width="0" style="29" hidden="1" customWidth="1"/>
    <col min="5393" max="5393" width="33.28515625" style="29" customWidth="1"/>
    <col min="5394" max="5397" width="0" style="29" hidden="1" customWidth="1"/>
    <col min="5398" max="5398" width="31.42578125" style="29" customWidth="1"/>
    <col min="5399" max="5400" width="0" style="29" hidden="1" customWidth="1"/>
    <col min="5401" max="5401" width="29.42578125" style="29" customWidth="1"/>
    <col min="5402" max="5403" width="0" style="29" hidden="1" customWidth="1"/>
    <col min="5404" max="5404" width="30.7109375" style="29" customWidth="1"/>
    <col min="5405" max="5601" width="13" style="29"/>
    <col min="5602" max="5604" width="0" style="29" hidden="1" customWidth="1"/>
    <col min="5605" max="5605" width="13.7109375" style="29" customWidth="1"/>
    <col min="5606" max="5609" width="0" style="29" hidden="1" customWidth="1"/>
    <col min="5610" max="5610" width="46.5703125" style="29" customWidth="1"/>
    <col min="5611" max="5611" width="32.7109375" style="29" customWidth="1"/>
    <col min="5612" max="5612" width="32.85546875" style="29" customWidth="1"/>
    <col min="5613" max="5613" width="31.5703125" style="29" customWidth="1"/>
    <col min="5614" max="5614" width="32.140625" style="29" customWidth="1"/>
    <col min="5615" max="5615" width="29" style="29" customWidth="1"/>
    <col min="5616" max="5616" width="32" style="29" customWidth="1"/>
    <col min="5617" max="5617" width="28.140625" style="29" bestFit="1" customWidth="1"/>
    <col min="5618" max="5618" width="23" style="29" bestFit="1" customWidth="1"/>
    <col min="5619" max="5619" width="43.85546875" style="29" bestFit="1" customWidth="1"/>
    <col min="5620" max="5621" width="0" style="29" hidden="1" customWidth="1"/>
    <col min="5622" max="5622" width="25" style="29" bestFit="1" customWidth="1"/>
    <col min="5623" max="5623" width="26.42578125" style="29" customWidth="1"/>
    <col min="5624" max="5624" width="41.5703125" style="29" bestFit="1" customWidth="1"/>
    <col min="5625" max="5625" width="25" style="29" bestFit="1" customWidth="1"/>
    <col min="5626" max="5626" width="49.28515625" style="29" bestFit="1" customWidth="1"/>
    <col min="5627" max="5636" width="0" style="29" hidden="1" customWidth="1"/>
    <col min="5637" max="5637" width="33.28515625" style="29" bestFit="1" customWidth="1"/>
    <col min="5638" max="5639" width="23.85546875" style="29" customWidth="1"/>
    <col min="5640" max="5641" width="29.42578125" style="29" customWidth="1"/>
    <col min="5642" max="5642" width="33.85546875" style="29" customWidth="1"/>
    <col min="5643" max="5643" width="30.140625" style="29" customWidth="1"/>
    <col min="5644" max="5648" width="0" style="29" hidden="1" customWidth="1"/>
    <col min="5649" max="5649" width="33.28515625" style="29" customWidth="1"/>
    <col min="5650" max="5653" width="0" style="29" hidden="1" customWidth="1"/>
    <col min="5654" max="5654" width="31.42578125" style="29" customWidth="1"/>
    <col min="5655" max="5656" width="0" style="29" hidden="1" customWidth="1"/>
    <col min="5657" max="5657" width="29.42578125" style="29" customWidth="1"/>
    <col min="5658" max="5659" width="0" style="29" hidden="1" customWidth="1"/>
    <col min="5660" max="5660" width="30.7109375" style="29" customWidth="1"/>
    <col min="5661" max="5857" width="13" style="29"/>
    <col min="5858" max="5860" width="0" style="29" hidden="1" customWidth="1"/>
    <col min="5861" max="5861" width="13.7109375" style="29" customWidth="1"/>
    <col min="5862" max="5865" width="0" style="29" hidden="1" customWidth="1"/>
    <col min="5866" max="5866" width="46.5703125" style="29" customWidth="1"/>
    <col min="5867" max="5867" width="32.7109375" style="29" customWidth="1"/>
    <col min="5868" max="5868" width="32.85546875" style="29" customWidth="1"/>
    <col min="5869" max="5869" width="31.5703125" style="29" customWidth="1"/>
    <col min="5870" max="5870" width="32.140625" style="29" customWidth="1"/>
    <col min="5871" max="5871" width="29" style="29" customWidth="1"/>
    <col min="5872" max="5872" width="32" style="29" customWidth="1"/>
    <col min="5873" max="5873" width="28.140625" style="29" bestFit="1" customWidth="1"/>
    <col min="5874" max="5874" width="23" style="29" bestFit="1" customWidth="1"/>
    <col min="5875" max="5875" width="43.85546875" style="29" bestFit="1" customWidth="1"/>
    <col min="5876" max="5877" width="0" style="29" hidden="1" customWidth="1"/>
    <col min="5878" max="5878" width="25" style="29" bestFit="1" customWidth="1"/>
    <col min="5879" max="5879" width="26.42578125" style="29" customWidth="1"/>
    <col min="5880" max="5880" width="41.5703125" style="29" bestFit="1" customWidth="1"/>
    <col min="5881" max="5881" width="25" style="29" bestFit="1" customWidth="1"/>
    <col min="5882" max="5882" width="49.28515625" style="29" bestFit="1" customWidth="1"/>
    <col min="5883" max="5892" width="0" style="29" hidden="1" customWidth="1"/>
    <col min="5893" max="5893" width="33.28515625" style="29" bestFit="1" customWidth="1"/>
    <col min="5894" max="5895" width="23.85546875" style="29" customWidth="1"/>
    <col min="5896" max="5897" width="29.42578125" style="29" customWidth="1"/>
    <col min="5898" max="5898" width="33.85546875" style="29" customWidth="1"/>
    <col min="5899" max="5899" width="30.140625" style="29" customWidth="1"/>
    <col min="5900" max="5904" width="0" style="29" hidden="1" customWidth="1"/>
    <col min="5905" max="5905" width="33.28515625" style="29" customWidth="1"/>
    <col min="5906" max="5909" width="0" style="29" hidden="1" customWidth="1"/>
    <col min="5910" max="5910" width="31.42578125" style="29" customWidth="1"/>
    <col min="5911" max="5912" width="0" style="29" hidden="1" customWidth="1"/>
    <col min="5913" max="5913" width="29.42578125" style="29" customWidth="1"/>
    <col min="5914" max="5915" width="0" style="29" hidden="1" customWidth="1"/>
    <col min="5916" max="5916" width="30.7109375" style="29" customWidth="1"/>
    <col min="5917" max="6113" width="13" style="29"/>
    <col min="6114" max="6116" width="0" style="29" hidden="1" customWidth="1"/>
    <col min="6117" max="6117" width="13.7109375" style="29" customWidth="1"/>
    <col min="6118" max="6121" width="0" style="29" hidden="1" customWidth="1"/>
    <col min="6122" max="6122" width="46.5703125" style="29" customWidth="1"/>
    <col min="6123" max="6123" width="32.7109375" style="29" customWidth="1"/>
    <col min="6124" max="6124" width="32.85546875" style="29" customWidth="1"/>
    <col min="6125" max="6125" width="31.5703125" style="29" customWidth="1"/>
    <col min="6126" max="6126" width="32.140625" style="29" customWidth="1"/>
    <col min="6127" max="6127" width="29" style="29" customWidth="1"/>
    <col min="6128" max="6128" width="32" style="29" customWidth="1"/>
    <col min="6129" max="6129" width="28.140625" style="29" bestFit="1" customWidth="1"/>
    <col min="6130" max="6130" width="23" style="29" bestFit="1" customWidth="1"/>
    <col min="6131" max="6131" width="43.85546875" style="29" bestFit="1" customWidth="1"/>
    <col min="6132" max="6133" width="0" style="29" hidden="1" customWidth="1"/>
    <col min="6134" max="6134" width="25" style="29" bestFit="1" customWidth="1"/>
    <col min="6135" max="6135" width="26.42578125" style="29" customWidth="1"/>
    <col min="6136" max="6136" width="41.5703125" style="29" bestFit="1" customWidth="1"/>
    <col min="6137" max="6137" width="25" style="29" bestFit="1" customWidth="1"/>
    <col min="6138" max="6138" width="49.28515625" style="29" bestFit="1" customWidth="1"/>
    <col min="6139" max="6148" width="0" style="29" hidden="1" customWidth="1"/>
    <col min="6149" max="6149" width="33.28515625" style="29" bestFit="1" customWidth="1"/>
    <col min="6150" max="6151" width="23.85546875" style="29" customWidth="1"/>
    <col min="6152" max="6153" width="29.42578125" style="29" customWidth="1"/>
    <col min="6154" max="6154" width="33.85546875" style="29" customWidth="1"/>
    <col min="6155" max="6155" width="30.140625" style="29" customWidth="1"/>
    <col min="6156" max="6160" width="0" style="29" hidden="1" customWidth="1"/>
    <col min="6161" max="6161" width="33.28515625" style="29" customWidth="1"/>
    <col min="6162" max="6165" width="0" style="29" hidden="1" customWidth="1"/>
    <col min="6166" max="6166" width="31.42578125" style="29" customWidth="1"/>
    <col min="6167" max="6168" width="0" style="29" hidden="1" customWidth="1"/>
    <col min="6169" max="6169" width="29.42578125" style="29" customWidth="1"/>
    <col min="6170" max="6171" width="0" style="29" hidden="1" customWidth="1"/>
    <col min="6172" max="6172" width="30.7109375" style="29" customWidth="1"/>
    <col min="6173" max="6369" width="13" style="29"/>
    <col min="6370" max="6372" width="0" style="29" hidden="1" customWidth="1"/>
    <col min="6373" max="6373" width="13.7109375" style="29" customWidth="1"/>
    <col min="6374" max="6377" width="0" style="29" hidden="1" customWidth="1"/>
    <col min="6378" max="6378" width="46.5703125" style="29" customWidth="1"/>
    <col min="6379" max="6379" width="32.7109375" style="29" customWidth="1"/>
    <col min="6380" max="6380" width="32.85546875" style="29" customWidth="1"/>
    <col min="6381" max="6381" width="31.5703125" style="29" customWidth="1"/>
    <col min="6382" max="6382" width="32.140625" style="29" customWidth="1"/>
    <col min="6383" max="6383" width="29" style="29" customWidth="1"/>
    <col min="6384" max="6384" width="32" style="29" customWidth="1"/>
    <col min="6385" max="6385" width="28.140625" style="29" bestFit="1" customWidth="1"/>
    <col min="6386" max="6386" width="23" style="29" bestFit="1" customWidth="1"/>
    <col min="6387" max="6387" width="43.85546875" style="29" bestFit="1" customWidth="1"/>
    <col min="6388" max="6389" width="0" style="29" hidden="1" customWidth="1"/>
    <col min="6390" max="6390" width="25" style="29" bestFit="1" customWidth="1"/>
    <col min="6391" max="6391" width="26.42578125" style="29" customWidth="1"/>
    <col min="6392" max="6392" width="41.5703125" style="29" bestFit="1" customWidth="1"/>
    <col min="6393" max="6393" width="25" style="29" bestFit="1" customWidth="1"/>
    <col min="6394" max="6394" width="49.28515625" style="29" bestFit="1" customWidth="1"/>
    <col min="6395" max="6404" width="0" style="29" hidden="1" customWidth="1"/>
    <col min="6405" max="6405" width="33.28515625" style="29" bestFit="1" customWidth="1"/>
    <col min="6406" max="6407" width="23.85546875" style="29" customWidth="1"/>
    <col min="6408" max="6409" width="29.42578125" style="29" customWidth="1"/>
    <col min="6410" max="6410" width="33.85546875" style="29" customWidth="1"/>
    <col min="6411" max="6411" width="30.140625" style="29" customWidth="1"/>
    <col min="6412" max="6416" width="0" style="29" hidden="1" customWidth="1"/>
    <col min="6417" max="6417" width="33.28515625" style="29" customWidth="1"/>
    <col min="6418" max="6421" width="0" style="29" hidden="1" customWidth="1"/>
    <col min="6422" max="6422" width="31.42578125" style="29" customWidth="1"/>
    <col min="6423" max="6424" width="0" style="29" hidden="1" customWidth="1"/>
    <col min="6425" max="6425" width="29.42578125" style="29" customWidth="1"/>
    <col min="6426" max="6427" width="0" style="29" hidden="1" customWidth="1"/>
    <col min="6428" max="6428" width="30.7109375" style="29" customWidth="1"/>
    <col min="6429" max="6625" width="13" style="29"/>
    <col min="6626" max="6628" width="0" style="29" hidden="1" customWidth="1"/>
    <col min="6629" max="6629" width="13.7109375" style="29" customWidth="1"/>
    <col min="6630" max="6633" width="0" style="29" hidden="1" customWidth="1"/>
    <col min="6634" max="6634" width="46.5703125" style="29" customWidth="1"/>
    <col min="6635" max="6635" width="32.7109375" style="29" customWidth="1"/>
    <col min="6636" max="6636" width="32.85546875" style="29" customWidth="1"/>
    <col min="6637" max="6637" width="31.5703125" style="29" customWidth="1"/>
    <col min="6638" max="6638" width="32.140625" style="29" customWidth="1"/>
    <col min="6639" max="6639" width="29" style="29" customWidth="1"/>
    <col min="6640" max="6640" width="32" style="29" customWidth="1"/>
    <col min="6641" max="6641" width="28.140625" style="29" bestFit="1" customWidth="1"/>
    <col min="6642" max="6642" width="23" style="29" bestFit="1" customWidth="1"/>
    <col min="6643" max="6643" width="43.85546875" style="29" bestFit="1" customWidth="1"/>
    <col min="6644" max="6645" width="0" style="29" hidden="1" customWidth="1"/>
    <col min="6646" max="6646" width="25" style="29" bestFit="1" customWidth="1"/>
    <col min="6647" max="6647" width="26.42578125" style="29" customWidth="1"/>
    <col min="6648" max="6648" width="41.5703125" style="29" bestFit="1" customWidth="1"/>
    <col min="6649" max="6649" width="25" style="29" bestFit="1" customWidth="1"/>
    <col min="6650" max="6650" width="49.28515625" style="29" bestFit="1" customWidth="1"/>
    <col min="6651" max="6660" width="0" style="29" hidden="1" customWidth="1"/>
    <col min="6661" max="6661" width="33.28515625" style="29" bestFit="1" customWidth="1"/>
    <col min="6662" max="6663" width="23.85546875" style="29" customWidth="1"/>
    <col min="6664" max="6665" width="29.42578125" style="29" customWidth="1"/>
    <col min="6666" max="6666" width="33.85546875" style="29" customWidth="1"/>
    <col min="6667" max="6667" width="30.140625" style="29" customWidth="1"/>
    <col min="6668" max="6672" width="0" style="29" hidden="1" customWidth="1"/>
    <col min="6673" max="6673" width="33.28515625" style="29" customWidth="1"/>
    <col min="6674" max="6677" width="0" style="29" hidden="1" customWidth="1"/>
    <col min="6678" max="6678" width="31.42578125" style="29" customWidth="1"/>
    <col min="6679" max="6680" width="0" style="29" hidden="1" customWidth="1"/>
    <col min="6681" max="6681" width="29.42578125" style="29" customWidth="1"/>
    <col min="6682" max="6683" width="0" style="29" hidden="1" customWidth="1"/>
    <col min="6684" max="6684" width="30.7109375" style="29" customWidth="1"/>
    <col min="6685" max="6881" width="13" style="29"/>
    <col min="6882" max="6884" width="0" style="29" hidden="1" customWidth="1"/>
    <col min="6885" max="6885" width="13.7109375" style="29" customWidth="1"/>
    <col min="6886" max="6889" width="0" style="29" hidden="1" customWidth="1"/>
    <col min="6890" max="6890" width="46.5703125" style="29" customWidth="1"/>
    <col min="6891" max="6891" width="32.7109375" style="29" customWidth="1"/>
    <col min="6892" max="6892" width="32.85546875" style="29" customWidth="1"/>
    <col min="6893" max="6893" width="31.5703125" style="29" customWidth="1"/>
    <col min="6894" max="6894" width="32.140625" style="29" customWidth="1"/>
    <col min="6895" max="6895" width="29" style="29" customWidth="1"/>
    <col min="6896" max="6896" width="32" style="29" customWidth="1"/>
    <col min="6897" max="6897" width="28.140625" style="29" bestFit="1" customWidth="1"/>
    <col min="6898" max="6898" width="23" style="29" bestFit="1" customWidth="1"/>
    <col min="6899" max="6899" width="43.85546875" style="29" bestFit="1" customWidth="1"/>
    <col min="6900" max="6901" width="0" style="29" hidden="1" customWidth="1"/>
    <col min="6902" max="6902" width="25" style="29" bestFit="1" customWidth="1"/>
    <col min="6903" max="6903" width="26.42578125" style="29" customWidth="1"/>
    <col min="6904" max="6904" width="41.5703125" style="29" bestFit="1" customWidth="1"/>
    <col min="6905" max="6905" width="25" style="29" bestFit="1" customWidth="1"/>
    <col min="6906" max="6906" width="49.28515625" style="29" bestFit="1" customWidth="1"/>
    <col min="6907" max="6916" width="0" style="29" hidden="1" customWidth="1"/>
    <col min="6917" max="6917" width="33.28515625" style="29" bestFit="1" customWidth="1"/>
    <col min="6918" max="6919" width="23.85546875" style="29" customWidth="1"/>
    <col min="6920" max="6921" width="29.42578125" style="29" customWidth="1"/>
    <col min="6922" max="6922" width="33.85546875" style="29" customWidth="1"/>
    <col min="6923" max="6923" width="30.140625" style="29" customWidth="1"/>
    <col min="6924" max="6928" width="0" style="29" hidden="1" customWidth="1"/>
    <col min="6929" max="6929" width="33.28515625" style="29" customWidth="1"/>
    <col min="6930" max="6933" width="0" style="29" hidden="1" customWidth="1"/>
    <col min="6934" max="6934" width="31.42578125" style="29" customWidth="1"/>
    <col min="6935" max="6936" width="0" style="29" hidden="1" customWidth="1"/>
    <col min="6937" max="6937" width="29.42578125" style="29" customWidth="1"/>
    <col min="6938" max="6939" width="0" style="29" hidden="1" customWidth="1"/>
    <col min="6940" max="6940" width="30.7109375" style="29" customWidth="1"/>
    <col min="6941" max="7137" width="13" style="29"/>
    <col min="7138" max="7140" width="0" style="29" hidden="1" customWidth="1"/>
    <col min="7141" max="7141" width="13.7109375" style="29" customWidth="1"/>
    <col min="7142" max="7145" width="0" style="29" hidden="1" customWidth="1"/>
    <col min="7146" max="7146" width="46.5703125" style="29" customWidth="1"/>
    <col min="7147" max="7147" width="32.7109375" style="29" customWidth="1"/>
    <col min="7148" max="7148" width="32.85546875" style="29" customWidth="1"/>
    <col min="7149" max="7149" width="31.5703125" style="29" customWidth="1"/>
    <col min="7150" max="7150" width="32.140625" style="29" customWidth="1"/>
    <col min="7151" max="7151" width="29" style="29" customWidth="1"/>
    <col min="7152" max="7152" width="32" style="29" customWidth="1"/>
    <col min="7153" max="7153" width="28.140625" style="29" bestFit="1" customWidth="1"/>
    <col min="7154" max="7154" width="23" style="29" bestFit="1" customWidth="1"/>
    <col min="7155" max="7155" width="43.85546875" style="29" bestFit="1" customWidth="1"/>
    <col min="7156" max="7157" width="0" style="29" hidden="1" customWidth="1"/>
    <col min="7158" max="7158" width="25" style="29" bestFit="1" customWidth="1"/>
    <col min="7159" max="7159" width="26.42578125" style="29" customWidth="1"/>
    <col min="7160" max="7160" width="41.5703125" style="29" bestFit="1" customWidth="1"/>
    <col min="7161" max="7161" width="25" style="29" bestFit="1" customWidth="1"/>
    <col min="7162" max="7162" width="49.28515625" style="29" bestFit="1" customWidth="1"/>
    <col min="7163" max="7172" width="0" style="29" hidden="1" customWidth="1"/>
    <col min="7173" max="7173" width="33.28515625" style="29" bestFit="1" customWidth="1"/>
    <col min="7174" max="7175" width="23.85546875" style="29" customWidth="1"/>
    <col min="7176" max="7177" width="29.42578125" style="29" customWidth="1"/>
    <col min="7178" max="7178" width="33.85546875" style="29" customWidth="1"/>
    <col min="7179" max="7179" width="30.140625" style="29" customWidth="1"/>
    <col min="7180" max="7184" width="0" style="29" hidden="1" customWidth="1"/>
    <col min="7185" max="7185" width="33.28515625" style="29" customWidth="1"/>
    <col min="7186" max="7189" width="0" style="29" hidden="1" customWidth="1"/>
    <col min="7190" max="7190" width="31.42578125" style="29" customWidth="1"/>
    <col min="7191" max="7192" width="0" style="29" hidden="1" customWidth="1"/>
    <col min="7193" max="7193" width="29.42578125" style="29" customWidth="1"/>
    <col min="7194" max="7195" width="0" style="29" hidden="1" customWidth="1"/>
    <col min="7196" max="7196" width="30.7109375" style="29" customWidth="1"/>
    <col min="7197" max="7393" width="13" style="29"/>
    <col min="7394" max="7396" width="0" style="29" hidden="1" customWidth="1"/>
    <col min="7397" max="7397" width="13.7109375" style="29" customWidth="1"/>
    <col min="7398" max="7401" width="0" style="29" hidden="1" customWidth="1"/>
    <col min="7402" max="7402" width="46.5703125" style="29" customWidth="1"/>
    <col min="7403" max="7403" width="32.7109375" style="29" customWidth="1"/>
    <col min="7404" max="7404" width="32.85546875" style="29" customWidth="1"/>
    <col min="7405" max="7405" width="31.5703125" style="29" customWidth="1"/>
    <col min="7406" max="7406" width="32.140625" style="29" customWidth="1"/>
    <col min="7407" max="7407" width="29" style="29" customWidth="1"/>
    <col min="7408" max="7408" width="32" style="29" customWidth="1"/>
    <col min="7409" max="7409" width="28.140625" style="29" bestFit="1" customWidth="1"/>
    <col min="7410" max="7410" width="23" style="29" bestFit="1" customWidth="1"/>
    <col min="7411" max="7411" width="43.85546875" style="29" bestFit="1" customWidth="1"/>
    <col min="7412" max="7413" width="0" style="29" hidden="1" customWidth="1"/>
    <col min="7414" max="7414" width="25" style="29" bestFit="1" customWidth="1"/>
    <col min="7415" max="7415" width="26.42578125" style="29" customWidth="1"/>
    <col min="7416" max="7416" width="41.5703125" style="29" bestFit="1" customWidth="1"/>
    <col min="7417" max="7417" width="25" style="29" bestFit="1" customWidth="1"/>
    <col min="7418" max="7418" width="49.28515625" style="29" bestFit="1" customWidth="1"/>
    <col min="7419" max="7428" width="0" style="29" hidden="1" customWidth="1"/>
    <col min="7429" max="7429" width="33.28515625" style="29" bestFit="1" customWidth="1"/>
    <col min="7430" max="7431" width="23.85546875" style="29" customWidth="1"/>
    <col min="7432" max="7433" width="29.42578125" style="29" customWidth="1"/>
    <col min="7434" max="7434" width="33.85546875" style="29" customWidth="1"/>
    <col min="7435" max="7435" width="30.140625" style="29" customWidth="1"/>
    <col min="7436" max="7440" width="0" style="29" hidden="1" customWidth="1"/>
    <col min="7441" max="7441" width="33.28515625" style="29" customWidth="1"/>
    <col min="7442" max="7445" width="0" style="29" hidden="1" customWidth="1"/>
    <col min="7446" max="7446" width="31.42578125" style="29" customWidth="1"/>
    <col min="7447" max="7448" width="0" style="29" hidden="1" customWidth="1"/>
    <col min="7449" max="7449" width="29.42578125" style="29" customWidth="1"/>
    <col min="7450" max="7451" width="0" style="29" hidden="1" customWidth="1"/>
    <col min="7452" max="7452" width="30.7109375" style="29" customWidth="1"/>
    <col min="7453" max="7649" width="13" style="29"/>
    <col min="7650" max="7652" width="0" style="29" hidden="1" customWidth="1"/>
    <col min="7653" max="7653" width="13.7109375" style="29" customWidth="1"/>
    <col min="7654" max="7657" width="0" style="29" hidden="1" customWidth="1"/>
    <col min="7658" max="7658" width="46.5703125" style="29" customWidth="1"/>
    <col min="7659" max="7659" width="32.7109375" style="29" customWidth="1"/>
    <col min="7660" max="7660" width="32.85546875" style="29" customWidth="1"/>
    <col min="7661" max="7661" width="31.5703125" style="29" customWidth="1"/>
    <col min="7662" max="7662" width="32.140625" style="29" customWidth="1"/>
    <col min="7663" max="7663" width="29" style="29" customWidth="1"/>
    <col min="7664" max="7664" width="32" style="29" customWidth="1"/>
    <col min="7665" max="7665" width="28.140625" style="29" bestFit="1" customWidth="1"/>
    <col min="7666" max="7666" width="23" style="29" bestFit="1" customWidth="1"/>
    <col min="7667" max="7667" width="43.85546875" style="29" bestFit="1" customWidth="1"/>
    <col min="7668" max="7669" width="0" style="29" hidden="1" customWidth="1"/>
    <col min="7670" max="7670" width="25" style="29" bestFit="1" customWidth="1"/>
    <col min="7671" max="7671" width="26.42578125" style="29" customWidth="1"/>
    <col min="7672" max="7672" width="41.5703125" style="29" bestFit="1" customWidth="1"/>
    <col min="7673" max="7673" width="25" style="29" bestFit="1" customWidth="1"/>
    <col min="7674" max="7674" width="49.28515625" style="29" bestFit="1" customWidth="1"/>
    <col min="7675" max="7684" width="0" style="29" hidden="1" customWidth="1"/>
    <col min="7685" max="7685" width="33.28515625" style="29" bestFit="1" customWidth="1"/>
    <col min="7686" max="7687" width="23.85546875" style="29" customWidth="1"/>
    <col min="7688" max="7689" width="29.42578125" style="29" customWidth="1"/>
    <col min="7690" max="7690" width="33.85546875" style="29" customWidth="1"/>
    <col min="7691" max="7691" width="30.140625" style="29" customWidth="1"/>
    <col min="7692" max="7696" width="0" style="29" hidden="1" customWidth="1"/>
    <col min="7697" max="7697" width="33.28515625" style="29" customWidth="1"/>
    <col min="7698" max="7701" width="0" style="29" hidden="1" customWidth="1"/>
    <col min="7702" max="7702" width="31.42578125" style="29" customWidth="1"/>
    <col min="7703" max="7704" width="0" style="29" hidden="1" customWidth="1"/>
    <col min="7705" max="7705" width="29.42578125" style="29" customWidth="1"/>
    <col min="7706" max="7707" width="0" style="29" hidden="1" customWidth="1"/>
    <col min="7708" max="7708" width="30.7109375" style="29" customWidth="1"/>
    <col min="7709" max="7905" width="13" style="29"/>
    <col min="7906" max="7908" width="0" style="29" hidden="1" customWidth="1"/>
    <col min="7909" max="7909" width="13.7109375" style="29" customWidth="1"/>
    <col min="7910" max="7913" width="0" style="29" hidden="1" customWidth="1"/>
    <col min="7914" max="7914" width="46.5703125" style="29" customWidth="1"/>
    <col min="7915" max="7915" width="32.7109375" style="29" customWidth="1"/>
    <col min="7916" max="7916" width="32.85546875" style="29" customWidth="1"/>
    <col min="7917" max="7917" width="31.5703125" style="29" customWidth="1"/>
    <col min="7918" max="7918" width="32.140625" style="29" customWidth="1"/>
    <col min="7919" max="7919" width="29" style="29" customWidth="1"/>
    <col min="7920" max="7920" width="32" style="29" customWidth="1"/>
    <col min="7921" max="7921" width="28.140625" style="29" bestFit="1" customWidth="1"/>
    <col min="7922" max="7922" width="23" style="29" bestFit="1" customWidth="1"/>
    <col min="7923" max="7923" width="43.85546875" style="29" bestFit="1" customWidth="1"/>
    <col min="7924" max="7925" width="0" style="29" hidden="1" customWidth="1"/>
    <col min="7926" max="7926" width="25" style="29" bestFit="1" customWidth="1"/>
    <col min="7927" max="7927" width="26.42578125" style="29" customWidth="1"/>
    <col min="7928" max="7928" width="41.5703125" style="29" bestFit="1" customWidth="1"/>
    <col min="7929" max="7929" width="25" style="29" bestFit="1" customWidth="1"/>
    <col min="7930" max="7930" width="49.28515625" style="29" bestFit="1" customWidth="1"/>
    <col min="7931" max="7940" width="0" style="29" hidden="1" customWidth="1"/>
    <col min="7941" max="7941" width="33.28515625" style="29" bestFit="1" customWidth="1"/>
    <col min="7942" max="7943" width="23.85546875" style="29" customWidth="1"/>
    <col min="7944" max="7945" width="29.42578125" style="29" customWidth="1"/>
    <col min="7946" max="7946" width="33.85546875" style="29" customWidth="1"/>
    <col min="7947" max="7947" width="30.140625" style="29" customWidth="1"/>
    <col min="7948" max="7952" width="0" style="29" hidden="1" customWidth="1"/>
    <col min="7953" max="7953" width="33.28515625" style="29" customWidth="1"/>
    <col min="7954" max="7957" width="0" style="29" hidden="1" customWidth="1"/>
    <col min="7958" max="7958" width="31.42578125" style="29" customWidth="1"/>
    <col min="7959" max="7960" width="0" style="29" hidden="1" customWidth="1"/>
    <col min="7961" max="7961" width="29.42578125" style="29" customWidth="1"/>
    <col min="7962" max="7963" width="0" style="29" hidden="1" customWidth="1"/>
    <col min="7964" max="7964" width="30.7109375" style="29" customWidth="1"/>
    <col min="7965" max="8161" width="13" style="29"/>
    <col min="8162" max="8164" width="0" style="29" hidden="1" customWidth="1"/>
    <col min="8165" max="8165" width="13.7109375" style="29" customWidth="1"/>
    <col min="8166" max="8169" width="0" style="29" hidden="1" customWidth="1"/>
    <col min="8170" max="8170" width="46.5703125" style="29" customWidth="1"/>
    <col min="8171" max="8171" width="32.7109375" style="29" customWidth="1"/>
    <col min="8172" max="8172" width="32.85546875" style="29" customWidth="1"/>
    <col min="8173" max="8173" width="31.5703125" style="29" customWidth="1"/>
    <col min="8174" max="8174" width="32.140625" style="29" customWidth="1"/>
    <col min="8175" max="8175" width="29" style="29" customWidth="1"/>
    <col min="8176" max="8176" width="32" style="29" customWidth="1"/>
    <col min="8177" max="8177" width="28.140625" style="29" bestFit="1" customWidth="1"/>
    <col min="8178" max="8178" width="23" style="29" bestFit="1" customWidth="1"/>
    <col min="8179" max="8179" width="43.85546875" style="29" bestFit="1" customWidth="1"/>
    <col min="8180" max="8181" width="0" style="29" hidden="1" customWidth="1"/>
    <col min="8182" max="8182" width="25" style="29" bestFit="1" customWidth="1"/>
    <col min="8183" max="8183" width="26.42578125" style="29" customWidth="1"/>
    <col min="8184" max="8184" width="41.5703125" style="29" bestFit="1" customWidth="1"/>
    <col min="8185" max="8185" width="25" style="29" bestFit="1" customWidth="1"/>
    <col min="8186" max="8186" width="49.28515625" style="29" bestFit="1" customWidth="1"/>
    <col min="8187" max="8196" width="0" style="29" hidden="1" customWidth="1"/>
    <col min="8197" max="8197" width="33.28515625" style="29" bestFit="1" customWidth="1"/>
    <col min="8198" max="8199" width="23.85546875" style="29" customWidth="1"/>
    <col min="8200" max="8201" width="29.42578125" style="29" customWidth="1"/>
    <col min="8202" max="8202" width="33.85546875" style="29" customWidth="1"/>
    <col min="8203" max="8203" width="30.140625" style="29" customWidth="1"/>
    <col min="8204" max="8208" width="0" style="29" hidden="1" customWidth="1"/>
    <col min="8209" max="8209" width="33.28515625" style="29" customWidth="1"/>
    <col min="8210" max="8213" width="0" style="29" hidden="1" customWidth="1"/>
    <col min="8214" max="8214" width="31.42578125" style="29" customWidth="1"/>
    <col min="8215" max="8216" width="0" style="29" hidden="1" customWidth="1"/>
    <col min="8217" max="8217" width="29.42578125" style="29" customWidth="1"/>
    <col min="8218" max="8219" width="0" style="29" hidden="1" customWidth="1"/>
    <col min="8220" max="8220" width="30.7109375" style="29" customWidth="1"/>
    <col min="8221" max="8417" width="13" style="29"/>
    <col min="8418" max="8420" width="0" style="29" hidden="1" customWidth="1"/>
    <col min="8421" max="8421" width="13.7109375" style="29" customWidth="1"/>
    <col min="8422" max="8425" width="0" style="29" hidden="1" customWidth="1"/>
    <col min="8426" max="8426" width="46.5703125" style="29" customWidth="1"/>
    <col min="8427" max="8427" width="32.7109375" style="29" customWidth="1"/>
    <col min="8428" max="8428" width="32.85546875" style="29" customWidth="1"/>
    <col min="8429" max="8429" width="31.5703125" style="29" customWidth="1"/>
    <col min="8430" max="8430" width="32.140625" style="29" customWidth="1"/>
    <col min="8431" max="8431" width="29" style="29" customWidth="1"/>
    <col min="8432" max="8432" width="32" style="29" customWidth="1"/>
    <col min="8433" max="8433" width="28.140625" style="29" bestFit="1" customWidth="1"/>
    <col min="8434" max="8434" width="23" style="29" bestFit="1" customWidth="1"/>
    <col min="8435" max="8435" width="43.85546875" style="29" bestFit="1" customWidth="1"/>
    <col min="8436" max="8437" width="0" style="29" hidden="1" customWidth="1"/>
    <col min="8438" max="8438" width="25" style="29" bestFit="1" customWidth="1"/>
    <col min="8439" max="8439" width="26.42578125" style="29" customWidth="1"/>
    <col min="8440" max="8440" width="41.5703125" style="29" bestFit="1" customWidth="1"/>
    <col min="8441" max="8441" width="25" style="29" bestFit="1" customWidth="1"/>
    <col min="8442" max="8442" width="49.28515625" style="29" bestFit="1" customWidth="1"/>
    <col min="8443" max="8452" width="0" style="29" hidden="1" customWidth="1"/>
    <col min="8453" max="8453" width="33.28515625" style="29" bestFit="1" customWidth="1"/>
    <col min="8454" max="8455" width="23.85546875" style="29" customWidth="1"/>
    <col min="8456" max="8457" width="29.42578125" style="29" customWidth="1"/>
    <col min="8458" max="8458" width="33.85546875" style="29" customWidth="1"/>
    <col min="8459" max="8459" width="30.140625" style="29" customWidth="1"/>
    <col min="8460" max="8464" width="0" style="29" hidden="1" customWidth="1"/>
    <col min="8465" max="8465" width="33.28515625" style="29" customWidth="1"/>
    <col min="8466" max="8469" width="0" style="29" hidden="1" customWidth="1"/>
    <col min="8470" max="8470" width="31.42578125" style="29" customWidth="1"/>
    <col min="8471" max="8472" width="0" style="29" hidden="1" customWidth="1"/>
    <col min="8473" max="8473" width="29.42578125" style="29" customWidth="1"/>
    <col min="8474" max="8475" width="0" style="29" hidden="1" customWidth="1"/>
    <col min="8476" max="8476" width="30.7109375" style="29" customWidth="1"/>
    <col min="8477" max="8673" width="13" style="29"/>
    <col min="8674" max="8676" width="0" style="29" hidden="1" customWidth="1"/>
    <col min="8677" max="8677" width="13.7109375" style="29" customWidth="1"/>
    <col min="8678" max="8681" width="0" style="29" hidden="1" customWidth="1"/>
    <col min="8682" max="8682" width="46.5703125" style="29" customWidth="1"/>
    <col min="8683" max="8683" width="32.7109375" style="29" customWidth="1"/>
    <col min="8684" max="8684" width="32.85546875" style="29" customWidth="1"/>
    <col min="8685" max="8685" width="31.5703125" style="29" customWidth="1"/>
    <col min="8686" max="8686" width="32.140625" style="29" customWidth="1"/>
    <col min="8687" max="8687" width="29" style="29" customWidth="1"/>
    <col min="8688" max="8688" width="32" style="29" customWidth="1"/>
    <col min="8689" max="8689" width="28.140625" style="29" bestFit="1" customWidth="1"/>
    <col min="8690" max="8690" width="23" style="29" bestFit="1" customWidth="1"/>
    <col min="8691" max="8691" width="43.85546875" style="29" bestFit="1" customWidth="1"/>
    <col min="8692" max="8693" width="0" style="29" hidden="1" customWidth="1"/>
    <col min="8694" max="8694" width="25" style="29" bestFit="1" customWidth="1"/>
    <col min="8695" max="8695" width="26.42578125" style="29" customWidth="1"/>
    <col min="8696" max="8696" width="41.5703125" style="29" bestFit="1" customWidth="1"/>
    <col min="8697" max="8697" width="25" style="29" bestFit="1" customWidth="1"/>
    <col min="8698" max="8698" width="49.28515625" style="29" bestFit="1" customWidth="1"/>
    <col min="8699" max="8708" width="0" style="29" hidden="1" customWidth="1"/>
    <col min="8709" max="8709" width="33.28515625" style="29" bestFit="1" customWidth="1"/>
    <col min="8710" max="8711" width="23.85546875" style="29" customWidth="1"/>
    <col min="8712" max="8713" width="29.42578125" style="29" customWidth="1"/>
    <col min="8714" max="8714" width="33.85546875" style="29" customWidth="1"/>
    <col min="8715" max="8715" width="30.140625" style="29" customWidth="1"/>
    <col min="8716" max="8720" width="0" style="29" hidden="1" customWidth="1"/>
    <col min="8721" max="8721" width="33.28515625" style="29" customWidth="1"/>
    <col min="8722" max="8725" width="0" style="29" hidden="1" customWidth="1"/>
    <col min="8726" max="8726" width="31.42578125" style="29" customWidth="1"/>
    <col min="8727" max="8728" width="0" style="29" hidden="1" customWidth="1"/>
    <col min="8729" max="8729" width="29.42578125" style="29" customWidth="1"/>
    <col min="8730" max="8731" width="0" style="29" hidden="1" customWidth="1"/>
    <col min="8732" max="8732" width="30.7109375" style="29" customWidth="1"/>
    <col min="8733" max="8929" width="13" style="29"/>
    <col min="8930" max="8932" width="0" style="29" hidden="1" customWidth="1"/>
    <col min="8933" max="8933" width="13.7109375" style="29" customWidth="1"/>
    <col min="8934" max="8937" width="0" style="29" hidden="1" customWidth="1"/>
    <col min="8938" max="8938" width="46.5703125" style="29" customWidth="1"/>
    <col min="8939" max="8939" width="32.7109375" style="29" customWidth="1"/>
    <col min="8940" max="8940" width="32.85546875" style="29" customWidth="1"/>
    <col min="8941" max="8941" width="31.5703125" style="29" customWidth="1"/>
    <col min="8942" max="8942" width="32.140625" style="29" customWidth="1"/>
    <col min="8943" max="8943" width="29" style="29" customWidth="1"/>
    <col min="8944" max="8944" width="32" style="29" customWidth="1"/>
    <col min="8945" max="8945" width="28.140625" style="29" bestFit="1" customWidth="1"/>
    <col min="8946" max="8946" width="23" style="29" bestFit="1" customWidth="1"/>
    <col min="8947" max="8947" width="43.85546875" style="29" bestFit="1" customWidth="1"/>
    <col min="8948" max="8949" width="0" style="29" hidden="1" customWidth="1"/>
    <col min="8950" max="8950" width="25" style="29" bestFit="1" customWidth="1"/>
    <col min="8951" max="8951" width="26.42578125" style="29" customWidth="1"/>
    <col min="8952" max="8952" width="41.5703125" style="29" bestFit="1" customWidth="1"/>
    <col min="8953" max="8953" width="25" style="29" bestFit="1" customWidth="1"/>
    <col min="8954" max="8954" width="49.28515625" style="29" bestFit="1" customWidth="1"/>
    <col min="8955" max="8964" width="0" style="29" hidden="1" customWidth="1"/>
    <col min="8965" max="8965" width="33.28515625" style="29" bestFit="1" customWidth="1"/>
    <col min="8966" max="8967" width="23.85546875" style="29" customWidth="1"/>
    <col min="8968" max="8969" width="29.42578125" style="29" customWidth="1"/>
    <col min="8970" max="8970" width="33.85546875" style="29" customWidth="1"/>
    <col min="8971" max="8971" width="30.140625" style="29" customWidth="1"/>
    <col min="8972" max="8976" width="0" style="29" hidden="1" customWidth="1"/>
    <col min="8977" max="8977" width="33.28515625" style="29" customWidth="1"/>
    <col min="8978" max="8981" width="0" style="29" hidden="1" customWidth="1"/>
    <col min="8982" max="8982" width="31.42578125" style="29" customWidth="1"/>
    <col min="8983" max="8984" width="0" style="29" hidden="1" customWidth="1"/>
    <col min="8985" max="8985" width="29.42578125" style="29" customWidth="1"/>
    <col min="8986" max="8987" width="0" style="29" hidden="1" customWidth="1"/>
    <col min="8988" max="8988" width="30.7109375" style="29" customWidth="1"/>
    <col min="8989" max="9185" width="13" style="29"/>
    <col min="9186" max="9188" width="0" style="29" hidden="1" customWidth="1"/>
    <col min="9189" max="9189" width="13.7109375" style="29" customWidth="1"/>
    <col min="9190" max="9193" width="0" style="29" hidden="1" customWidth="1"/>
    <col min="9194" max="9194" width="46.5703125" style="29" customWidth="1"/>
    <col min="9195" max="9195" width="32.7109375" style="29" customWidth="1"/>
    <col min="9196" max="9196" width="32.85546875" style="29" customWidth="1"/>
    <col min="9197" max="9197" width="31.5703125" style="29" customWidth="1"/>
    <col min="9198" max="9198" width="32.140625" style="29" customWidth="1"/>
    <col min="9199" max="9199" width="29" style="29" customWidth="1"/>
    <col min="9200" max="9200" width="32" style="29" customWidth="1"/>
    <col min="9201" max="9201" width="28.140625" style="29" bestFit="1" customWidth="1"/>
    <col min="9202" max="9202" width="23" style="29" bestFit="1" customWidth="1"/>
    <col min="9203" max="9203" width="43.85546875" style="29" bestFit="1" customWidth="1"/>
    <col min="9204" max="9205" width="0" style="29" hidden="1" customWidth="1"/>
    <col min="9206" max="9206" width="25" style="29" bestFit="1" customWidth="1"/>
    <col min="9207" max="9207" width="26.42578125" style="29" customWidth="1"/>
    <col min="9208" max="9208" width="41.5703125" style="29" bestFit="1" customWidth="1"/>
    <col min="9209" max="9209" width="25" style="29" bestFit="1" customWidth="1"/>
    <col min="9210" max="9210" width="49.28515625" style="29" bestFit="1" customWidth="1"/>
    <col min="9211" max="9220" width="0" style="29" hidden="1" customWidth="1"/>
    <col min="9221" max="9221" width="33.28515625" style="29" bestFit="1" customWidth="1"/>
    <col min="9222" max="9223" width="23.85546875" style="29" customWidth="1"/>
    <col min="9224" max="9225" width="29.42578125" style="29" customWidth="1"/>
    <col min="9226" max="9226" width="33.85546875" style="29" customWidth="1"/>
    <col min="9227" max="9227" width="30.140625" style="29" customWidth="1"/>
    <col min="9228" max="9232" width="0" style="29" hidden="1" customWidth="1"/>
    <col min="9233" max="9233" width="33.28515625" style="29" customWidth="1"/>
    <col min="9234" max="9237" width="0" style="29" hidden="1" customWidth="1"/>
    <col min="9238" max="9238" width="31.42578125" style="29" customWidth="1"/>
    <col min="9239" max="9240" width="0" style="29" hidden="1" customWidth="1"/>
    <col min="9241" max="9241" width="29.42578125" style="29" customWidth="1"/>
    <col min="9242" max="9243" width="0" style="29" hidden="1" customWidth="1"/>
    <col min="9244" max="9244" width="30.7109375" style="29" customWidth="1"/>
    <col min="9245" max="9441" width="13" style="29"/>
    <col min="9442" max="9444" width="0" style="29" hidden="1" customWidth="1"/>
    <col min="9445" max="9445" width="13.7109375" style="29" customWidth="1"/>
    <col min="9446" max="9449" width="0" style="29" hidden="1" customWidth="1"/>
    <col min="9450" max="9450" width="46.5703125" style="29" customWidth="1"/>
    <col min="9451" max="9451" width="32.7109375" style="29" customWidth="1"/>
    <col min="9452" max="9452" width="32.85546875" style="29" customWidth="1"/>
    <col min="9453" max="9453" width="31.5703125" style="29" customWidth="1"/>
    <col min="9454" max="9454" width="32.140625" style="29" customWidth="1"/>
    <col min="9455" max="9455" width="29" style="29" customWidth="1"/>
    <col min="9456" max="9456" width="32" style="29" customWidth="1"/>
    <col min="9457" max="9457" width="28.140625" style="29" bestFit="1" customWidth="1"/>
    <col min="9458" max="9458" width="23" style="29" bestFit="1" customWidth="1"/>
    <col min="9459" max="9459" width="43.85546875" style="29" bestFit="1" customWidth="1"/>
    <col min="9460" max="9461" width="0" style="29" hidden="1" customWidth="1"/>
    <col min="9462" max="9462" width="25" style="29" bestFit="1" customWidth="1"/>
    <col min="9463" max="9463" width="26.42578125" style="29" customWidth="1"/>
    <col min="9464" max="9464" width="41.5703125" style="29" bestFit="1" customWidth="1"/>
    <col min="9465" max="9465" width="25" style="29" bestFit="1" customWidth="1"/>
    <col min="9466" max="9466" width="49.28515625" style="29" bestFit="1" customWidth="1"/>
    <col min="9467" max="9476" width="0" style="29" hidden="1" customWidth="1"/>
    <col min="9477" max="9477" width="33.28515625" style="29" bestFit="1" customWidth="1"/>
    <col min="9478" max="9479" width="23.85546875" style="29" customWidth="1"/>
    <col min="9480" max="9481" width="29.42578125" style="29" customWidth="1"/>
    <col min="9482" max="9482" width="33.85546875" style="29" customWidth="1"/>
    <col min="9483" max="9483" width="30.140625" style="29" customWidth="1"/>
    <col min="9484" max="9488" width="0" style="29" hidden="1" customWidth="1"/>
    <col min="9489" max="9489" width="33.28515625" style="29" customWidth="1"/>
    <col min="9490" max="9493" width="0" style="29" hidden="1" customWidth="1"/>
    <col min="9494" max="9494" width="31.42578125" style="29" customWidth="1"/>
    <col min="9495" max="9496" width="0" style="29" hidden="1" customWidth="1"/>
    <col min="9497" max="9497" width="29.42578125" style="29" customWidth="1"/>
    <col min="9498" max="9499" width="0" style="29" hidden="1" customWidth="1"/>
    <col min="9500" max="9500" width="30.7109375" style="29" customWidth="1"/>
    <col min="9501" max="9697" width="13" style="29"/>
    <col min="9698" max="9700" width="0" style="29" hidden="1" customWidth="1"/>
    <col min="9701" max="9701" width="13.7109375" style="29" customWidth="1"/>
    <col min="9702" max="9705" width="0" style="29" hidden="1" customWidth="1"/>
    <col min="9706" max="9706" width="46.5703125" style="29" customWidth="1"/>
    <col min="9707" max="9707" width="32.7109375" style="29" customWidth="1"/>
    <col min="9708" max="9708" width="32.85546875" style="29" customWidth="1"/>
    <col min="9709" max="9709" width="31.5703125" style="29" customWidth="1"/>
    <col min="9710" max="9710" width="32.140625" style="29" customWidth="1"/>
    <col min="9711" max="9711" width="29" style="29" customWidth="1"/>
    <col min="9712" max="9712" width="32" style="29" customWidth="1"/>
    <col min="9713" max="9713" width="28.140625" style="29" bestFit="1" customWidth="1"/>
    <col min="9714" max="9714" width="23" style="29" bestFit="1" customWidth="1"/>
    <col min="9715" max="9715" width="43.85546875" style="29" bestFit="1" customWidth="1"/>
    <col min="9716" max="9717" width="0" style="29" hidden="1" customWidth="1"/>
    <col min="9718" max="9718" width="25" style="29" bestFit="1" customWidth="1"/>
    <col min="9719" max="9719" width="26.42578125" style="29" customWidth="1"/>
    <col min="9720" max="9720" width="41.5703125" style="29" bestFit="1" customWidth="1"/>
    <col min="9721" max="9721" width="25" style="29" bestFit="1" customWidth="1"/>
    <col min="9722" max="9722" width="49.28515625" style="29" bestFit="1" customWidth="1"/>
    <col min="9723" max="9732" width="0" style="29" hidden="1" customWidth="1"/>
    <col min="9733" max="9733" width="33.28515625" style="29" bestFit="1" customWidth="1"/>
    <col min="9734" max="9735" width="23.85546875" style="29" customWidth="1"/>
    <col min="9736" max="9737" width="29.42578125" style="29" customWidth="1"/>
    <col min="9738" max="9738" width="33.85546875" style="29" customWidth="1"/>
    <col min="9739" max="9739" width="30.140625" style="29" customWidth="1"/>
    <col min="9740" max="9744" width="0" style="29" hidden="1" customWidth="1"/>
    <col min="9745" max="9745" width="33.28515625" style="29" customWidth="1"/>
    <col min="9746" max="9749" width="0" style="29" hidden="1" customWidth="1"/>
    <col min="9750" max="9750" width="31.42578125" style="29" customWidth="1"/>
    <col min="9751" max="9752" width="0" style="29" hidden="1" customWidth="1"/>
    <col min="9753" max="9753" width="29.42578125" style="29" customWidth="1"/>
    <col min="9754" max="9755" width="0" style="29" hidden="1" customWidth="1"/>
    <col min="9756" max="9756" width="30.7109375" style="29" customWidth="1"/>
    <col min="9757" max="9953" width="13" style="29"/>
    <col min="9954" max="9956" width="0" style="29" hidden="1" customWidth="1"/>
    <col min="9957" max="9957" width="13.7109375" style="29" customWidth="1"/>
    <col min="9958" max="9961" width="0" style="29" hidden="1" customWidth="1"/>
    <col min="9962" max="9962" width="46.5703125" style="29" customWidth="1"/>
    <col min="9963" max="9963" width="32.7109375" style="29" customWidth="1"/>
    <col min="9964" max="9964" width="32.85546875" style="29" customWidth="1"/>
    <col min="9965" max="9965" width="31.5703125" style="29" customWidth="1"/>
    <col min="9966" max="9966" width="32.140625" style="29" customWidth="1"/>
    <col min="9967" max="9967" width="29" style="29" customWidth="1"/>
    <col min="9968" max="9968" width="32" style="29" customWidth="1"/>
    <col min="9969" max="9969" width="28.140625" style="29" bestFit="1" customWidth="1"/>
    <col min="9970" max="9970" width="23" style="29" bestFit="1" customWidth="1"/>
    <col min="9971" max="9971" width="43.85546875" style="29" bestFit="1" customWidth="1"/>
    <col min="9972" max="9973" width="0" style="29" hidden="1" customWidth="1"/>
    <col min="9974" max="9974" width="25" style="29" bestFit="1" customWidth="1"/>
    <col min="9975" max="9975" width="26.42578125" style="29" customWidth="1"/>
    <col min="9976" max="9976" width="41.5703125" style="29" bestFit="1" customWidth="1"/>
    <col min="9977" max="9977" width="25" style="29" bestFit="1" customWidth="1"/>
    <col min="9978" max="9978" width="49.28515625" style="29" bestFit="1" customWidth="1"/>
    <col min="9979" max="9988" width="0" style="29" hidden="1" customWidth="1"/>
    <col min="9989" max="9989" width="33.28515625" style="29" bestFit="1" customWidth="1"/>
    <col min="9990" max="9991" width="23.85546875" style="29" customWidth="1"/>
    <col min="9992" max="9993" width="29.42578125" style="29" customWidth="1"/>
    <col min="9994" max="9994" width="33.85546875" style="29" customWidth="1"/>
    <col min="9995" max="9995" width="30.140625" style="29" customWidth="1"/>
    <col min="9996" max="10000" width="0" style="29" hidden="1" customWidth="1"/>
    <col min="10001" max="10001" width="33.28515625" style="29" customWidth="1"/>
    <col min="10002" max="10005" width="0" style="29" hidden="1" customWidth="1"/>
    <col min="10006" max="10006" width="31.42578125" style="29" customWidth="1"/>
    <col min="10007" max="10008" width="0" style="29" hidden="1" customWidth="1"/>
    <col min="10009" max="10009" width="29.42578125" style="29" customWidth="1"/>
    <col min="10010" max="10011" width="0" style="29" hidden="1" customWidth="1"/>
    <col min="10012" max="10012" width="30.7109375" style="29" customWidth="1"/>
    <col min="10013" max="10209" width="13" style="29"/>
    <col min="10210" max="10212" width="0" style="29" hidden="1" customWidth="1"/>
    <col min="10213" max="10213" width="13.7109375" style="29" customWidth="1"/>
    <col min="10214" max="10217" width="0" style="29" hidden="1" customWidth="1"/>
    <col min="10218" max="10218" width="46.5703125" style="29" customWidth="1"/>
    <col min="10219" max="10219" width="32.7109375" style="29" customWidth="1"/>
    <col min="10220" max="10220" width="32.85546875" style="29" customWidth="1"/>
    <col min="10221" max="10221" width="31.5703125" style="29" customWidth="1"/>
    <col min="10222" max="10222" width="32.140625" style="29" customWidth="1"/>
    <col min="10223" max="10223" width="29" style="29" customWidth="1"/>
    <col min="10224" max="10224" width="32" style="29" customWidth="1"/>
    <col min="10225" max="10225" width="28.140625" style="29" bestFit="1" customWidth="1"/>
    <col min="10226" max="10226" width="23" style="29" bestFit="1" customWidth="1"/>
    <col min="10227" max="10227" width="43.85546875" style="29" bestFit="1" customWidth="1"/>
    <col min="10228" max="10229" width="0" style="29" hidden="1" customWidth="1"/>
    <col min="10230" max="10230" width="25" style="29" bestFit="1" customWidth="1"/>
    <col min="10231" max="10231" width="26.42578125" style="29" customWidth="1"/>
    <col min="10232" max="10232" width="41.5703125" style="29" bestFit="1" customWidth="1"/>
    <col min="10233" max="10233" width="25" style="29" bestFit="1" customWidth="1"/>
    <col min="10234" max="10234" width="49.28515625" style="29" bestFit="1" customWidth="1"/>
    <col min="10235" max="10244" width="0" style="29" hidden="1" customWidth="1"/>
    <col min="10245" max="10245" width="33.28515625" style="29" bestFit="1" customWidth="1"/>
    <col min="10246" max="10247" width="23.85546875" style="29" customWidth="1"/>
    <col min="10248" max="10249" width="29.42578125" style="29" customWidth="1"/>
    <col min="10250" max="10250" width="33.85546875" style="29" customWidth="1"/>
    <col min="10251" max="10251" width="30.140625" style="29" customWidth="1"/>
    <col min="10252" max="10256" width="0" style="29" hidden="1" customWidth="1"/>
    <col min="10257" max="10257" width="33.28515625" style="29" customWidth="1"/>
    <col min="10258" max="10261" width="0" style="29" hidden="1" customWidth="1"/>
    <col min="10262" max="10262" width="31.42578125" style="29" customWidth="1"/>
    <col min="10263" max="10264" width="0" style="29" hidden="1" customWidth="1"/>
    <col min="10265" max="10265" width="29.42578125" style="29" customWidth="1"/>
    <col min="10266" max="10267" width="0" style="29" hidden="1" customWidth="1"/>
    <col min="10268" max="10268" width="30.7109375" style="29" customWidth="1"/>
    <col min="10269" max="10465" width="13" style="29"/>
    <col min="10466" max="10468" width="0" style="29" hidden="1" customWidth="1"/>
    <col min="10469" max="10469" width="13.7109375" style="29" customWidth="1"/>
    <col min="10470" max="10473" width="0" style="29" hidden="1" customWidth="1"/>
    <col min="10474" max="10474" width="46.5703125" style="29" customWidth="1"/>
    <col min="10475" max="10475" width="32.7109375" style="29" customWidth="1"/>
    <col min="10476" max="10476" width="32.85546875" style="29" customWidth="1"/>
    <col min="10477" max="10477" width="31.5703125" style="29" customWidth="1"/>
    <col min="10478" max="10478" width="32.140625" style="29" customWidth="1"/>
    <col min="10479" max="10479" width="29" style="29" customWidth="1"/>
    <col min="10480" max="10480" width="32" style="29" customWidth="1"/>
    <col min="10481" max="10481" width="28.140625" style="29" bestFit="1" customWidth="1"/>
    <col min="10482" max="10482" width="23" style="29" bestFit="1" customWidth="1"/>
    <col min="10483" max="10483" width="43.85546875" style="29" bestFit="1" customWidth="1"/>
    <col min="10484" max="10485" width="0" style="29" hidden="1" customWidth="1"/>
    <col min="10486" max="10486" width="25" style="29" bestFit="1" customWidth="1"/>
    <col min="10487" max="10487" width="26.42578125" style="29" customWidth="1"/>
    <col min="10488" max="10488" width="41.5703125" style="29" bestFit="1" customWidth="1"/>
    <col min="10489" max="10489" width="25" style="29" bestFit="1" customWidth="1"/>
    <col min="10490" max="10490" width="49.28515625" style="29" bestFit="1" customWidth="1"/>
    <col min="10491" max="10500" width="0" style="29" hidden="1" customWidth="1"/>
    <col min="10501" max="10501" width="33.28515625" style="29" bestFit="1" customWidth="1"/>
    <col min="10502" max="10503" width="23.85546875" style="29" customWidth="1"/>
    <col min="10504" max="10505" width="29.42578125" style="29" customWidth="1"/>
    <col min="10506" max="10506" width="33.85546875" style="29" customWidth="1"/>
    <col min="10507" max="10507" width="30.140625" style="29" customWidth="1"/>
    <col min="10508" max="10512" width="0" style="29" hidden="1" customWidth="1"/>
    <col min="10513" max="10513" width="33.28515625" style="29" customWidth="1"/>
    <col min="10514" max="10517" width="0" style="29" hidden="1" customWidth="1"/>
    <col min="10518" max="10518" width="31.42578125" style="29" customWidth="1"/>
    <col min="10519" max="10520" width="0" style="29" hidden="1" customWidth="1"/>
    <col min="10521" max="10521" width="29.42578125" style="29" customWidth="1"/>
    <col min="10522" max="10523" width="0" style="29" hidden="1" customWidth="1"/>
    <col min="10524" max="10524" width="30.7109375" style="29" customWidth="1"/>
    <col min="10525" max="10721" width="13" style="29"/>
    <col min="10722" max="10724" width="0" style="29" hidden="1" customWidth="1"/>
    <col min="10725" max="10725" width="13.7109375" style="29" customWidth="1"/>
    <col min="10726" max="10729" width="0" style="29" hidden="1" customWidth="1"/>
    <col min="10730" max="10730" width="46.5703125" style="29" customWidth="1"/>
    <col min="10731" max="10731" width="32.7109375" style="29" customWidth="1"/>
    <col min="10732" max="10732" width="32.85546875" style="29" customWidth="1"/>
    <col min="10733" max="10733" width="31.5703125" style="29" customWidth="1"/>
    <col min="10734" max="10734" width="32.140625" style="29" customWidth="1"/>
    <col min="10735" max="10735" width="29" style="29" customWidth="1"/>
    <col min="10736" max="10736" width="32" style="29" customWidth="1"/>
    <col min="10737" max="10737" width="28.140625" style="29" bestFit="1" customWidth="1"/>
    <col min="10738" max="10738" width="23" style="29" bestFit="1" customWidth="1"/>
    <col min="10739" max="10739" width="43.85546875" style="29" bestFit="1" customWidth="1"/>
    <col min="10740" max="10741" width="0" style="29" hidden="1" customWidth="1"/>
    <col min="10742" max="10742" width="25" style="29" bestFit="1" customWidth="1"/>
    <col min="10743" max="10743" width="26.42578125" style="29" customWidth="1"/>
    <col min="10744" max="10744" width="41.5703125" style="29" bestFit="1" customWidth="1"/>
    <col min="10745" max="10745" width="25" style="29" bestFit="1" customWidth="1"/>
    <col min="10746" max="10746" width="49.28515625" style="29" bestFit="1" customWidth="1"/>
    <col min="10747" max="10756" width="0" style="29" hidden="1" customWidth="1"/>
    <col min="10757" max="10757" width="33.28515625" style="29" bestFit="1" customWidth="1"/>
    <col min="10758" max="10759" width="23.85546875" style="29" customWidth="1"/>
    <col min="10760" max="10761" width="29.42578125" style="29" customWidth="1"/>
    <col min="10762" max="10762" width="33.85546875" style="29" customWidth="1"/>
    <col min="10763" max="10763" width="30.140625" style="29" customWidth="1"/>
    <col min="10764" max="10768" width="0" style="29" hidden="1" customWidth="1"/>
    <col min="10769" max="10769" width="33.28515625" style="29" customWidth="1"/>
    <col min="10770" max="10773" width="0" style="29" hidden="1" customWidth="1"/>
    <col min="10774" max="10774" width="31.42578125" style="29" customWidth="1"/>
    <col min="10775" max="10776" width="0" style="29" hidden="1" customWidth="1"/>
    <col min="10777" max="10777" width="29.42578125" style="29" customWidth="1"/>
    <col min="10778" max="10779" width="0" style="29" hidden="1" customWidth="1"/>
    <col min="10780" max="10780" width="30.7109375" style="29" customWidth="1"/>
    <col min="10781" max="10977" width="13" style="29"/>
    <col min="10978" max="10980" width="0" style="29" hidden="1" customWidth="1"/>
    <col min="10981" max="10981" width="13.7109375" style="29" customWidth="1"/>
    <col min="10982" max="10985" width="0" style="29" hidden="1" customWidth="1"/>
    <col min="10986" max="10986" width="46.5703125" style="29" customWidth="1"/>
    <col min="10987" max="10987" width="32.7109375" style="29" customWidth="1"/>
    <col min="10988" max="10988" width="32.85546875" style="29" customWidth="1"/>
    <col min="10989" max="10989" width="31.5703125" style="29" customWidth="1"/>
    <col min="10990" max="10990" width="32.140625" style="29" customWidth="1"/>
    <col min="10991" max="10991" width="29" style="29" customWidth="1"/>
    <col min="10992" max="10992" width="32" style="29" customWidth="1"/>
    <col min="10993" max="10993" width="28.140625" style="29" bestFit="1" customWidth="1"/>
    <col min="10994" max="10994" width="23" style="29" bestFit="1" customWidth="1"/>
    <col min="10995" max="10995" width="43.85546875" style="29" bestFit="1" customWidth="1"/>
    <col min="10996" max="10997" width="0" style="29" hidden="1" customWidth="1"/>
    <col min="10998" max="10998" width="25" style="29" bestFit="1" customWidth="1"/>
    <col min="10999" max="10999" width="26.42578125" style="29" customWidth="1"/>
    <col min="11000" max="11000" width="41.5703125" style="29" bestFit="1" customWidth="1"/>
    <col min="11001" max="11001" width="25" style="29" bestFit="1" customWidth="1"/>
    <col min="11002" max="11002" width="49.28515625" style="29" bestFit="1" customWidth="1"/>
    <col min="11003" max="11012" width="0" style="29" hidden="1" customWidth="1"/>
    <col min="11013" max="11013" width="33.28515625" style="29" bestFit="1" customWidth="1"/>
    <col min="11014" max="11015" width="23.85546875" style="29" customWidth="1"/>
    <col min="11016" max="11017" width="29.42578125" style="29" customWidth="1"/>
    <col min="11018" max="11018" width="33.85546875" style="29" customWidth="1"/>
    <col min="11019" max="11019" width="30.140625" style="29" customWidth="1"/>
    <col min="11020" max="11024" width="0" style="29" hidden="1" customWidth="1"/>
    <col min="11025" max="11025" width="33.28515625" style="29" customWidth="1"/>
    <col min="11026" max="11029" width="0" style="29" hidden="1" customWidth="1"/>
    <col min="11030" max="11030" width="31.42578125" style="29" customWidth="1"/>
    <col min="11031" max="11032" width="0" style="29" hidden="1" customWidth="1"/>
    <col min="11033" max="11033" width="29.42578125" style="29" customWidth="1"/>
    <col min="11034" max="11035" width="0" style="29" hidden="1" customWidth="1"/>
    <col min="11036" max="11036" width="30.7109375" style="29" customWidth="1"/>
    <col min="11037" max="11233" width="13" style="29"/>
    <col min="11234" max="11236" width="0" style="29" hidden="1" customWidth="1"/>
    <col min="11237" max="11237" width="13.7109375" style="29" customWidth="1"/>
    <col min="11238" max="11241" width="0" style="29" hidden="1" customWidth="1"/>
    <col min="11242" max="11242" width="46.5703125" style="29" customWidth="1"/>
    <col min="11243" max="11243" width="32.7109375" style="29" customWidth="1"/>
    <col min="11244" max="11244" width="32.85546875" style="29" customWidth="1"/>
    <col min="11245" max="11245" width="31.5703125" style="29" customWidth="1"/>
    <col min="11246" max="11246" width="32.140625" style="29" customWidth="1"/>
    <col min="11247" max="11247" width="29" style="29" customWidth="1"/>
    <col min="11248" max="11248" width="32" style="29" customWidth="1"/>
    <col min="11249" max="11249" width="28.140625" style="29" bestFit="1" customWidth="1"/>
    <col min="11250" max="11250" width="23" style="29" bestFit="1" customWidth="1"/>
    <col min="11251" max="11251" width="43.85546875" style="29" bestFit="1" customWidth="1"/>
    <col min="11252" max="11253" width="0" style="29" hidden="1" customWidth="1"/>
    <col min="11254" max="11254" width="25" style="29" bestFit="1" customWidth="1"/>
    <col min="11255" max="11255" width="26.42578125" style="29" customWidth="1"/>
    <col min="11256" max="11256" width="41.5703125" style="29" bestFit="1" customWidth="1"/>
    <col min="11257" max="11257" width="25" style="29" bestFit="1" customWidth="1"/>
    <col min="11258" max="11258" width="49.28515625" style="29" bestFit="1" customWidth="1"/>
    <col min="11259" max="11268" width="0" style="29" hidden="1" customWidth="1"/>
    <col min="11269" max="11269" width="33.28515625" style="29" bestFit="1" customWidth="1"/>
    <col min="11270" max="11271" width="23.85546875" style="29" customWidth="1"/>
    <col min="11272" max="11273" width="29.42578125" style="29" customWidth="1"/>
    <col min="11274" max="11274" width="33.85546875" style="29" customWidth="1"/>
    <col min="11275" max="11275" width="30.140625" style="29" customWidth="1"/>
    <col min="11276" max="11280" width="0" style="29" hidden="1" customWidth="1"/>
    <col min="11281" max="11281" width="33.28515625" style="29" customWidth="1"/>
    <col min="11282" max="11285" width="0" style="29" hidden="1" customWidth="1"/>
    <col min="11286" max="11286" width="31.42578125" style="29" customWidth="1"/>
    <col min="11287" max="11288" width="0" style="29" hidden="1" customWidth="1"/>
    <col min="11289" max="11289" width="29.42578125" style="29" customWidth="1"/>
    <col min="11290" max="11291" width="0" style="29" hidden="1" customWidth="1"/>
    <col min="11292" max="11292" width="30.7109375" style="29" customWidth="1"/>
    <col min="11293" max="11489" width="13" style="29"/>
    <col min="11490" max="11492" width="0" style="29" hidden="1" customWidth="1"/>
    <col min="11493" max="11493" width="13.7109375" style="29" customWidth="1"/>
    <col min="11494" max="11497" width="0" style="29" hidden="1" customWidth="1"/>
    <col min="11498" max="11498" width="46.5703125" style="29" customWidth="1"/>
    <col min="11499" max="11499" width="32.7109375" style="29" customWidth="1"/>
    <col min="11500" max="11500" width="32.85546875" style="29" customWidth="1"/>
    <col min="11501" max="11501" width="31.5703125" style="29" customWidth="1"/>
    <col min="11502" max="11502" width="32.140625" style="29" customWidth="1"/>
    <col min="11503" max="11503" width="29" style="29" customWidth="1"/>
    <col min="11504" max="11504" width="32" style="29" customWidth="1"/>
    <col min="11505" max="11505" width="28.140625" style="29" bestFit="1" customWidth="1"/>
    <col min="11506" max="11506" width="23" style="29" bestFit="1" customWidth="1"/>
    <col min="11507" max="11507" width="43.85546875" style="29" bestFit="1" customWidth="1"/>
    <col min="11508" max="11509" width="0" style="29" hidden="1" customWidth="1"/>
    <col min="11510" max="11510" width="25" style="29" bestFit="1" customWidth="1"/>
    <col min="11511" max="11511" width="26.42578125" style="29" customWidth="1"/>
    <col min="11512" max="11512" width="41.5703125" style="29" bestFit="1" customWidth="1"/>
    <col min="11513" max="11513" width="25" style="29" bestFit="1" customWidth="1"/>
    <col min="11514" max="11514" width="49.28515625" style="29" bestFit="1" customWidth="1"/>
    <col min="11515" max="11524" width="0" style="29" hidden="1" customWidth="1"/>
    <col min="11525" max="11525" width="33.28515625" style="29" bestFit="1" customWidth="1"/>
    <col min="11526" max="11527" width="23.85546875" style="29" customWidth="1"/>
    <col min="11528" max="11529" width="29.42578125" style="29" customWidth="1"/>
    <col min="11530" max="11530" width="33.85546875" style="29" customWidth="1"/>
    <col min="11531" max="11531" width="30.140625" style="29" customWidth="1"/>
    <col min="11532" max="11536" width="0" style="29" hidden="1" customWidth="1"/>
    <col min="11537" max="11537" width="33.28515625" style="29" customWidth="1"/>
    <col min="11538" max="11541" width="0" style="29" hidden="1" customWidth="1"/>
    <col min="11542" max="11542" width="31.42578125" style="29" customWidth="1"/>
    <col min="11543" max="11544" width="0" style="29" hidden="1" customWidth="1"/>
    <col min="11545" max="11545" width="29.42578125" style="29" customWidth="1"/>
    <col min="11546" max="11547" width="0" style="29" hidden="1" customWidth="1"/>
    <col min="11548" max="11548" width="30.7109375" style="29" customWidth="1"/>
    <col min="11549" max="11745" width="13" style="29"/>
    <col min="11746" max="11748" width="0" style="29" hidden="1" customWidth="1"/>
    <col min="11749" max="11749" width="13.7109375" style="29" customWidth="1"/>
    <col min="11750" max="11753" width="0" style="29" hidden="1" customWidth="1"/>
    <col min="11754" max="11754" width="46.5703125" style="29" customWidth="1"/>
    <col min="11755" max="11755" width="32.7109375" style="29" customWidth="1"/>
    <col min="11756" max="11756" width="32.85546875" style="29" customWidth="1"/>
    <col min="11757" max="11757" width="31.5703125" style="29" customWidth="1"/>
    <col min="11758" max="11758" width="32.140625" style="29" customWidth="1"/>
    <col min="11759" max="11759" width="29" style="29" customWidth="1"/>
    <col min="11760" max="11760" width="32" style="29" customWidth="1"/>
    <col min="11761" max="11761" width="28.140625" style="29" bestFit="1" customWidth="1"/>
    <col min="11762" max="11762" width="23" style="29" bestFit="1" customWidth="1"/>
    <col min="11763" max="11763" width="43.85546875" style="29" bestFit="1" customWidth="1"/>
    <col min="11764" max="11765" width="0" style="29" hidden="1" customWidth="1"/>
    <col min="11766" max="11766" width="25" style="29" bestFit="1" customWidth="1"/>
    <col min="11767" max="11767" width="26.42578125" style="29" customWidth="1"/>
    <col min="11768" max="11768" width="41.5703125" style="29" bestFit="1" customWidth="1"/>
    <col min="11769" max="11769" width="25" style="29" bestFit="1" customWidth="1"/>
    <col min="11770" max="11770" width="49.28515625" style="29" bestFit="1" customWidth="1"/>
    <col min="11771" max="11780" width="0" style="29" hidden="1" customWidth="1"/>
    <col min="11781" max="11781" width="33.28515625" style="29" bestFit="1" customWidth="1"/>
    <col min="11782" max="11783" width="23.85546875" style="29" customWidth="1"/>
    <col min="11784" max="11785" width="29.42578125" style="29" customWidth="1"/>
    <col min="11786" max="11786" width="33.85546875" style="29" customWidth="1"/>
    <col min="11787" max="11787" width="30.140625" style="29" customWidth="1"/>
    <col min="11788" max="11792" width="0" style="29" hidden="1" customWidth="1"/>
    <col min="11793" max="11793" width="33.28515625" style="29" customWidth="1"/>
    <col min="11794" max="11797" width="0" style="29" hidden="1" customWidth="1"/>
    <col min="11798" max="11798" width="31.42578125" style="29" customWidth="1"/>
    <col min="11799" max="11800" width="0" style="29" hidden="1" customWidth="1"/>
    <col min="11801" max="11801" width="29.42578125" style="29" customWidth="1"/>
    <col min="11802" max="11803" width="0" style="29" hidden="1" customWidth="1"/>
    <col min="11804" max="11804" width="30.7109375" style="29" customWidth="1"/>
    <col min="11805" max="12001" width="13" style="29"/>
    <col min="12002" max="12004" width="0" style="29" hidden="1" customWidth="1"/>
    <col min="12005" max="12005" width="13.7109375" style="29" customWidth="1"/>
    <col min="12006" max="12009" width="0" style="29" hidden="1" customWidth="1"/>
    <col min="12010" max="12010" width="46.5703125" style="29" customWidth="1"/>
    <col min="12011" max="12011" width="32.7109375" style="29" customWidth="1"/>
    <col min="12012" max="12012" width="32.85546875" style="29" customWidth="1"/>
    <col min="12013" max="12013" width="31.5703125" style="29" customWidth="1"/>
    <col min="12014" max="12014" width="32.140625" style="29" customWidth="1"/>
    <col min="12015" max="12015" width="29" style="29" customWidth="1"/>
    <col min="12016" max="12016" width="32" style="29" customWidth="1"/>
    <col min="12017" max="12017" width="28.140625" style="29" bestFit="1" customWidth="1"/>
    <col min="12018" max="12018" width="23" style="29" bestFit="1" customWidth="1"/>
    <col min="12019" max="12019" width="43.85546875" style="29" bestFit="1" customWidth="1"/>
    <col min="12020" max="12021" width="0" style="29" hidden="1" customWidth="1"/>
    <col min="12022" max="12022" width="25" style="29" bestFit="1" customWidth="1"/>
    <col min="12023" max="12023" width="26.42578125" style="29" customWidth="1"/>
    <col min="12024" max="12024" width="41.5703125" style="29" bestFit="1" customWidth="1"/>
    <col min="12025" max="12025" width="25" style="29" bestFit="1" customWidth="1"/>
    <col min="12026" max="12026" width="49.28515625" style="29" bestFit="1" customWidth="1"/>
    <col min="12027" max="12036" width="0" style="29" hidden="1" customWidth="1"/>
    <col min="12037" max="12037" width="33.28515625" style="29" bestFit="1" customWidth="1"/>
    <col min="12038" max="12039" width="23.85546875" style="29" customWidth="1"/>
    <col min="12040" max="12041" width="29.42578125" style="29" customWidth="1"/>
    <col min="12042" max="12042" width="33.85546875" style="29" customWidth="1"/>
    <col min="12043" max="12043" width="30.140625" style="29" customWidth="1"/>
    <col min="12044" max="12048" width="0" style="29" hidden="1" customWidth="1"/>
    <col min="12049" max="12049" width="33.28515625" style="29" customWidth="1"/>
    <col min="12050" max="12053" width="0" style="29" hidden="1" customWidth="1"/>
    <col min="12054" max="12054" width="31.42578125" style="29" customWidth="1"/>
    <col min="12055" max="12056" width="0" style="29" hidden="1" customWidth="1"/>
    <col min="12057" max="12057" width="29.42578125" style="29" customWidth="1"/>
    <col min="12058" max="12059" width="0" style="29" hidden="1" customWidth="1"/>
    <col min="12060" max="12060" width="30.7109375" style="29" customWidth="1"/>
    <col min="12061" max="12257" width="13" style="29"/>
    <col min="12258" max="12260" width="0" style="29" hidden="1" customWidth="1"/>
    <col min="12261" max="12261" width="13.7109375" style="29" customWidth="1"/>
    <col min="12262" max="12265" width="0" style="29" hidden="1" customWidth="1"/>
    <col min="12266" max="12266" width="46.5703125" style="29" customWidth="1"/>
    <col min="12267" max="12267" width="32.7109375" style="29" customWidth="1"/>
    <col min="12268" max="12268" width="32.85546875" style="29" customWidth="1"/>
    <col min="12269" max="12269" width="31.5703125" style="29" customWidth="1"/>
    <col min="12270" max="12270" width="32.140625" style="29" customWidth="1"/>
    <col min="12271" max="12271" width="29" style="29" customWidth="1"/>
    <col min="12272" max="12272" width="32" style="29" customWidth="1"/>
    <col min="12273" max="12273" width="28.140625" style="29" bestFit="1" customWidth="1"/>
    <col min="12274" max="12274" width="23" style="29" bestFit="1" customWidth="1"/>
    <col min="12275" max="12275" width="43.85546875" style="29" bestFit="1" customWidth="1"/>
    <col min="12276" max="12277" width="0" style="29" hidden="1" customWidth="1"/>
    <col min="12278" max="12278" width="25" style="29" bestFit="1" customWidth="1"/>
    <col min="12279" max="12279" width="26.42578125" style="29" customWidth="1"/>
    <col min="12280" max="12280" width="41.5703125" style="29" bestFit="1" customWidth="1"/>
    <col min="12281" max="12281" width="25" style="29" bestFit="1" customWidth="1"/>
    <col min="12282" max="12282" width="49.28515625" style="29" bestFit="1" customWidth="1"/>
    <col min="12283" max="12292" width="0" style="29" hidden="1" customWidth="1"/>
    <col min="12293" max="12293" width="33.28515625" style="29" bestFit="1" customWidth="1"/>
    <col min="12294" max="12295" width="23.85546875" style="29" customWidth="1"/>
    <col min="12296" max="12297" width="29.42578125" style="29" customWidth="1"/>
    <col min="12298" max="12298" width="33.85546875" style="29" customWidth="1"/>
    <col min="12299" max="12299" width="30.140625" style="29" customWidth="1"/>
    <col min="12300" max="12304" width="0" style="29" hidden="1" customWidth="1"/>
    <col min="12305" max="12305" width="33.28515625" style="29" customWidth="1"/>
    <col min="12306" max="12309" width="0" style="29" hidden="1" customWidth="1"/>
    <col min="12310" max="12310" width="31.42578125" style="29" customWidth="1"/>
    <col min="12311" max="12312" width="0" style="29" hidden="1" customWidth="1"/>
    <col min="12313" max="12313" width="29.42578125" style="29" customWidth="1"/>
    <col min="12314" max="12315" width="0" style="29" hidden="1" customWidth="1"/>
    <col min="12316" max="12316" width="30.7109375" style="29" customWidth="1"/>
    <col min="12317" max="12513" width="13" style="29"/>
    <col min="12514" max="12516" width="0" style="29" hidden="1" customWidth="1"/>
    <col min="12517" max="12517" width="13.7109375" style="29" customWidth="1"/>
    <col min="12518" max="12521" width="0" style="29" hidden="1" customWidth="1"/>
    <col min="12522" max="12522" width="46.5703125" style="29" customWidth="1"/>
    <col min="12523" max="12523" width="32.7109375" style="29" customWidth="1"/>
    <col min="12524" max="12524" width="32.85546875" style="29" customWidth="1"/>
    <col min="12525" max="12525" width="31.5703125" style="29" customWidth="1"/>
    <col min="12526" max="12526" width="32.140625" style="29" customWidth="1"/>
    <col min="12527" max="12527" width="29" style="29" customWidth="1"/>
    <col min="12528" max="12528" width="32" style="29" customWidth="1"/>
    <col min="12529" max="12529" width="28.140625" style="29" bestFit="1" customWidth="1"/>
    <col min="12530" max="12530" width="23" style="29" bestFit="1" customWidth="1"/>
    <col min="12531" max="12531" width="43.85546875" style="29" bestFit="1" customWidth="1"/>
    <col min="12532" max="12533" width="0" style="29" hidden="1" customWidth="1"/>
    <col min="12534" max="12534" width="25" style="29" bestFit="1" customWidth="1"/>
    <col min="12535" max="12535" width="26.42578125" style="29" customWidth="1"/>
    <col min="12536" max="12536" width="41.5703125" style="29" bestFit="1" customWidth="1"/>
    <col min="12537" max="12537" width="25" style="29" bestFit="1" customWidth="1"/>
    <col min="12538" max="12538" width="49.28515625" style="29" bestFit="1" customWidth="1"/>
    <col min="12539" max="12548" width="0" style="29" hidden="1" customWidth="1"/>
    <col min="12549" max="12549" width="33.28515625" style="29" bestFit="1" customWidth="1"/>
    <col min="12550" max="12551" width="23.85546875" style="29" customWidth="1"/>
    <col min="12552" max="12553" width="29.42578125" style="29" customWidth="1"/>
    <col min="12554" max="12554" width="33.85546875" style="29" customWidth="1"/>
    <col min="12555" max="12555" width="30.140625" style="29" customWidth="1"/>
    <col min="12556" max="12560" width="0" style="29" hidden="1" customWidth="1"/>
    <col min="12561" max="12561" width="33.28515625" style="29" customWidth="1"/>
    <col min="12562" max="12565" width="0" style="29" hidden="1" customWidth="1"/>
    <col min="12566" max="12566" width="31.42578125" style="29" customWidth="1"/>
    <col min="12567" max="12568" width="0" style="29" hidden="1" customWidth="1"/>
    <col min="12569" max="12569" width="29.42578125" style="29" customWidth="1"/>
    <col min="12570" max="12571" width="0" style="29" hidden="1" customWidth="1"/>
    <col min="12572" max="12572" width="30.7109375" style="29" customWidth="1"/>
    <col min="12573" max="12769" width="13" style="29"/>
    <col min="12770" max="12772" width="0" style="29" hidden="1" customWidth="1"/>
    <col min="12773" max="12773" width="13.7109375" style="29" customWidth="1"/>
    <col min="12774" max="12777" width="0" style="29" hidden="1" customWidth="1"/>
    <col min="12778" max="12778" width="46.5703125" style="29" customWidth="1"/>
    <col min="12779" max="12779" width="32.7109375" style="29" customWidth="1"/>
    <col min="12780" max="12780" width="32.85546875" style="29" customWidth="1"/>
    <col min="12781" max="12781" width="31.5703125" style="29" customWidth="1"/>
    <col min="12782" max="12782" width="32.140625" style="29" customWidth="1"/>
    <col min="12783" max="12783" width="29" style="29" customWidth="1"/>
    <col min="12784" max="12784" width="32" style="29" customWidth="1"/>
    <col min="12785" max="12785" width="28.140625" style="29" bestFit="1" customWidth="1"/>
    <col min="12786" max="12786" width="23" style="29" bestFit="1" customWidth="1"/>
    <col min="12787" max="12787" width="43.85546875" style="29" bestFit="1" customWidth="1"/>
    <col min="12788" max="12789" width="0" style="29" hidden="1" customWidth="1"/>
    <col min="12790" max="12790" width="25" style="29" bestFit="1" customWidth="1"/>
    <col min="12791" max="12791" width="26.42578125" style="29" customWidth="1"/>
    <col min="12792" max="12792" width="41.5703125" style="29" bestFit="1" customWidth="1"/>
    <col min="12793" max="12793" width="25" style="29" bestFit="1" customWidth="1"/>
    <col min="12794" max="12794" width="49.28515625" style="29" bestFit="1" customWidth="1"/>
    <col min="12795" max="12804" width="0" style="29" hidden="1" customWidth="1"/>
    <col min="12805" max="12805" width="33.28515625" style="29" bestFit="1" customWidth="1"/>
    <col min="12806" max="12807" width="23.85546875" style="29" customWidth="1"/>
    <col min="12808" max="12809" width="29.42578125" style="29" customWidth="1"/>
    <col min="12810" max="12810" width="33.85546875" style="29" customWidth="1"/>
    <col min="12811" max="12811" width="30.140625" style="29" customWidth="1"/>
    <col min="12812" max="12816" width="0" style="29" hidden="1" customWidth="1"/>
    <col min="12817" max="12817" width="33.28515625" style="29" customWidth="1"/>
    <col min="12818" max="12821" width="0" style="29" hidden="1" customWidth="1"/>
    <col min="12822" max="12822" width="31.42578125" style="29" customWidth="1"/>
    <col min="12823" max="12824" width="0" style="29" hidden="1" customWidth="1"/>
    <col min="12825" max="12825" width="29.42578125" style="29" customWidth="1"/>
    <col min="12826" max="12827" width="0" style="29" hidden="1" customWidth="1"/>
    <col min="12828" max="12828" width="30.7109375" style="29" customWidth="1"/>
    <col min="12829" max="13025" width="13" style="29"/>
    <col min="13026" max="13028" width="0" style="29" hidden="1" customWidth="1"/>
    <col min="13029" max="13029" width="13.7109375" style="29" customWidth="1"/>
    <col min="13030" max="13033" width="0" style="29" hidden="1" customWidth="1"/>
    <col min="13034" max="13034" width="46.5703125" style="29" customWidth="1"/>
    <col min="13035" max="13035" width="32.7109375" style="29" customWidth="1"/>
    <col min="13036" max="13036" width="32.85546875" style="29" customWidth="1"/>
    <col min="13037" max="13037" width="31.5703125" style="29" customWidth="1"/>
    <col min="13038" max="13038" width="32.140625" style="29" customWidth="1"/>
    <col min="13039" max="13039" width="29" style="29" customWidth="1"/>
    <col min="13040" max="13040" width="32" style="29" customWidth="1"/>
    <col min="13041" max="13041" width="28.140625" style="29" bestFit="1" customWidth="1"/>
    <col min="13042" max="13042" width="23" style="29" bestFit="1" customWidth="1"/>
    <col min="13043" max="13043" width="43.85546875" style="29" bestFit="1" customWidth="1"/>
    <col min="13044" max="13045" width="0" style="29" hidden="1" customWidth="1"/>
    <col min="13046" max="13046" width="25" style="29" bestFit="1" customWidth="1"/>
    <col min="13047" max="13047" width="26.42578125" style="29" customWidth="1"/>
    <col min="13048" max="13048" width="41.5703125" style="29" bestFit="1" customWidth="1"/>
    <col min="13049" max="13049" width="25" style="29" bestFit="1" customWidth="1"/>
    <col min="13050" max="13050" width="49.28515625" style="29" bestFit="1" customWidth="1"/>
    <col min="13051" max="13060" width="0" style="29" hidden="1" customWidth="1"/>
    <col min="13061" max="13061" width="33.28515625" style="29" bestFit="1" customWidth="1"/>
    <col min="13062" max="13063" width="23.85546875" style="29" customWidth="1"/>
    <col min="13064" max="13065" width="29.42578125" style="29" customWidth="1"/>
    <col min="13066" max="13066" width="33.85546875" style="29" customWidth="1"/>
    <col min="13067" max="13067" width="30.140625" style="29" customWidth="1"/>
    <col min="13068" max="13072" width="0" style="29" hidden="1" customWidth="1"/>
    <col min="13073" max="13073" width="33.28515625" style="29" customWidth="1"/>
    <col min="13074" max="13077" width="0" style="29" hidden="1" customWidth="1"/>
    <col min="13078" max="13078" width="31.42578125" style="29" customWidth="1"/>
    <col min="13079" max="13080" width="0" style="29" hidden="1" customWidth="1"/>
    <col min="13081" max="13081" width="29.42578125" style="29" customWidth="1"/>
    <col min="13082" max="13083" width="0" style="29" hidden="1" customWidth="1"/>
    <col min="13084" max="13084" width="30.7109375" style="29" customWidth="1"/>
    <col min="13085" max="13281" width="13" style="29"/>
    <col min="13282" max="13284" width="0" style="29" hidden="1" customWidth="1"/>
    <col min="13285" max="13285" width="13.7109375" style="29" customWidth="1"/>
    <col min="13286" max="13289" width="0" style="29" hidden="1" customWidth="1"/>
    <col min="13290" max="13290" width="46.5703125" style="29" customWidth="1"/>
    <col min="13291" max="13291" width="32.7109375" style="29" customWidth="1"/>
    <col min="13292" max="13292" width="32.85546875" style="29" customWidth="1"/>
    <col min="13293" max="13293" width="31.5703125" style="29" customWidth="1"/>
    <col min="13294" max="13294" width="32.140625" style="29" customWidth="1"/>
    <col min="13295" max="13295" width="29" style="29" customWidth="1"/>
    <col min="13296" max="13296" width="32" style="29" customWidth="1"/>
    <col min="13297" max="13297" width="28.140625" style="29" bestFit="1" customWidth="1"/>
    <col min="13298" max="13298" width="23" style="29" bestFit="1" customWidth="1"/>
    <col min="13299" max="13299" width="43.85546875" style="29" bestFit="1" customWidth="1"/>
    <col min="13300" max="13301" width="0" style="29" hidden="1" customWidth="1"/>
    <col min="13302" max="13302" width="25" style="29" bestFit="1" customWidth="1"/>
    <col min="13303" max="13303" width="26.42578125" style="29" customWidth="1"/>
    <col min="13304" max="13304" width="41.5703125" style="29" bestFit="1" customWidth="1"/>
    <col min="13305" max="13305" width="25" style="29" bestFit="1" customWidth="1"/>
    <col min="13306" max="13306" width="49.28515625" style="29" bestFit="1" customWidth="1"/>
    <col min="13307" max="13316" width="0" style="29" hidden="1" customWidth="1"/>
    <col min="13317" max="13317" width="33.28515625" style="29" bestFit="1" customWidth="1"/>
    <col min="13318" max="13319" width="23.85546875" style="29" customWidth="1"/>
    <col min="13320" max="13321" width="29.42578125" style="29" customWidth="1"/>
    <col min="13322" max="13322" width="33.85546875" style="29" customWidth="1"/>
    <col min="13323" max="13323" width="30.140625" style="29" customWidth="1"/>
    <col min="13324" max="13328" width="0" style="29" hidden="1" customWidth="1"/>
    <col min="13329" max="13329" width="33.28515625" style="29" customWidth="1"/>
    <col min="13330" max="13333" width="0" style="29" hidden="1" customWidth="1"/>
    <col min="13334" max="13334" width="31.42578125" style="29" customWidth="1"/>
    <col min="13335" max="13336" width="0" style="29" hidden="1" customWidth="1"/>
    <col min="13337" max="13337" width="29.42578125" style="29" customWidth="1"/>
    <col min="13338" max="13339" width="0" style="29" hidden="1" customWidth="1"/>
    <col min="13340" max="13340" width="30.7109375" style="29" customWidth="1"/>
    <col min="13341" max="13537" width="13" style="29"/>
    <col min="13538" max="13540" width="0" style="29" hidden="1" customWidth="1"/>
    <col min="13541" max="13541" width="13.7109375" style="29" customWidth="1"/>
    <col min="13542" max="13545" width="0" style="29" hidden="1" customWidth="1"/>
    <col min="13546" max="13546" width="46.5703125" style="29" customWidth="1"/>
    <col min="13547" max="13547" width="32.7109375" style="29" customWidth="1"/>
    <col min="13548" max="13548" width="32.85546875" style="29" customWidth="1"/>
    <col min="13549" max="13549" width="31.5703125" style="29" customWidth="1"/>
    <col min="13550" max="13550" width="32.140625" style="29" customWidth="1"/>
    <col min="13551" max="13551" width="29" style="29" customWidth="1"/>
    <col min="13552" max="13552" width="32" style="29" customWidth="1"/>
    <col min="13553" max="13553" width="28.140625" style="29" bestFit="1" customWidth="1"/>
    <col min="13554" max="13554" width="23" style="29" bestFit="1" customWidth="1"/>
    <col min="13555" max="13555" width="43.85546875" style="29" bestFit="1" customWidth="1"/>
    <col min="13556" max="13557" width="0" style="29" hidden="1" customWidth="1"/>
    <col min="13558" max="13558" width="25" style="29" bestFit="1" customWidth="1"/>
    <col min="13559" max="13559" width="26.42578125" style="29" customWidth="1"/>
    <col min="13560" max="13560" width="41.5703125" style="29" bestFit="1" customWidth="1"/>
    <col min="13561" max="13561" width="25" style="29" bestFit="1" customWidth="1"/>
    <col min="13562" max="13562" width="49.28515625" style="29" bestFit="1" customWidth="1"/>
    <col min="13563" max="13572" width="0" style="29" hidden="1" customWidth="1"/>
    <col min="13573" max="13573" width="33.28515625" style="29" bestFit="1" customWidth="1"/>
    <col min="13574" max="13575" width="23.85546875" style="29" customWidth="1"/>
    <col min="13576" max="13577" width="29.42578125" style="29" customWidth="1"/>
    <col min="13578" max="13578" width="33.85546875" style="29" customWidth="1"/>
    <col min="13579" max="13579" width="30.140625" style="29" customWidth="1"/>
    <col min="13580" max="13584" width="0" style="29" hidden="1" customWidth="1"/>
    <col min="13585" max="13585" width="33.28515625" style="29" customWidth="1"/>
    <col min="13586" max="13589" width="0" style="29" hidden="1" customWidth="1"/>
    <col min="13590" max="13590" width="31.42578125" style="29" customWidth="1"/>
    <col min="13591" max="13592" width="0" style="29" hidden="1" customWidth="1"/>
    <col min="13593" max="13593" width="29.42578125" style="29" customWidth="1"/>
    <col min="13594" max="13595" width="0" style="29" hidden="1" customWidth="1"/>
    <col min="13596" max="13596" width="30.7109375" style="29" customWidth="1"/>
    <col min="13597" max="13793" width="13" style="29"/>
    <col min="13794" max="13796" width="0" style="29" hidden="1" customWidth="1"/>
    <col min="13797" max="13797" width="13.7109375" style="29" customWidth="1"/>
    <col min="13798" max="13801" width="0" style="29" hidden="1" customWidth="1"/>
    <col min="13802" max="13802" width="46.5703125" style="29" customWidth="1"/>
    <col min="13803" max="13803" width="32.7109375" style="29" customWidth="1"/>
    <col min="13804" max="13804" width="32.85546875" style="29" customWidth="1"/>
    <col min="13805" max="13805" width="31.5703125" style="29" customWidth="1"/>
    <col min="13806" max="13806" width="32.140625" style="29" customWidth="1"/>
    <col min="13807" max="13807" width="29" style="29" customWidth="1"/>
    <col min="13808" max="13808" width="32" style="29" customWidth="1"/>
    <col min="13809" max="13809" width="28.140625" style="29" bestFit="1" customWidth="1"/>
    <col min="13810" max="13810" width="23" style="29" bestFit="1" customWidth="1"/>
    <col min="13811" max="13811" width="43.85546875" style="29" bestFit="1" customWidth="1"/>
    <col min="13812" max="13813" width="0" style="29" hidden="1" customWidth="1"/>
    <col min="13814" max="13814" width="25" style="29" bestFit="1" customWidth="1"/>
    <col min="13815" max="13815" width="26.42578125" style="29" customWidth="1"/>
    <col min="13816" max="13816" width="41.5703125" style="29" bestFit="1" customWidth="1"/>
    <col min="13817" max="13817" width="25" style="29" bestFit="1" customWidth="1"/>
    <col min="13818" max="13818" width="49.28515625" style="29" bestFit="1" customWidth="1"/>
    <col min="13819" max="13828" width="0" style="29" hidden="1" customWidth="1"/>
    <col min="13829" max="13829" width="33.28515625" style="29" bestFit="1" customWidth="1"/>
    <col min="13830" max="13831" width="23.85546875" style="29" customWidth="1"/>
    <col min="13832" max="13833" width="29.42578125" style="29" customWidth="1"/>
    <col min="13834" max="13834" width="33.85546875" style="29" customWidth="1"/>
    <col min="13835" max="13835" width="30.140625" style="29" customWidth="1"/>
    <col min="13836" max="13840" width="0" style="29" hidden="1" customWidth="1"/>
    <col min="13841" max="13841" width="33.28515625" style="29" customWidth="1"/>
    <col min="13842" max="13845" width="0" style="29" hidden="1" customWidth="1"/>
    <col min="13846" max="13846" width="31.42578125" style="29" customWidth="1"/>
    <col min="13847" max="13848" width="0" style="29" hidden="1" customWidth="1"/>
    <col min="13849" max="13849" width="29.42578125" style="29" customWidth="1"/>
    <col min="13850" max="13851" width="0" style="29" hidden="1" customWidth="1"/>
    <col min="13852" max="13852" width="30.7109375" style="29" customWidth="1"/>
    <col min="13853" max="14049" width="13" style="29"/>
    <col min="14050" max="14052" width="0" style="29" hidden="1" customWidth="1"/>
    <col min="14053" max="14053" width="13.7109375" style="29" customWidth="1"/>
    <col min="14054" max="14057" width="0" style="29" hidden="1" customWidth="1"/>
    <col min="14058" max="14058" width="46.5703125" style="29" customWidth="1"/>
    <col min="14059" max="14059" width="32.7109375" style="29" customWidth="1"/>
    <col min="14060" max="14060" width="32.85546875" style="29" customWidth="1"/>
    <col min="14061" max="14061" width="31.5703125" style="29" customWidth="1"/>
    <col min="14062" max="14062" width="32.140625" style="29" customWidth="1"/>
    <col min="14063" max="14063" width="29" style="29" customWidth="1"/>
    <col min="14064" max="14064" width="32" style="29" customWidth="1"/>
    <col min="14065" max="14065" width="28.140625" style="29" bestFit="1" customWidth="1"/>
    <col min="14066" max="14066" width="23" style="29" bestFit="1" customWidth="1"/>
    <col min="14067" max="14067" width="43.85546875" style="29" bestFit="1" customWidth="1"/>
    <col min="14068" max="14069" width="0" style="29" hidden="1" customWidth="1"/>
    <col min="14070" max="14070" width="25" style="29" bestFit="1" customWidth="1"/>
    <col min="14071" max="14071" width="26.42578125" style="29" customWidth="1"/>
    <col min="14072" max="14072" width="41.5703125" style="29" bestFit="1" customWidth="1"/>
    <col min="14073" max="14073" width="25" style="29" bestFit="1" customWidth="1"/>
    <col min="14074" max="14074" width="49.28515625" style="29" bestFit="1" customWidth="1"/>
    <col min="14075" max="14084" width="0" style="29" hidden="1" customWidth="1"/>
    <col min="14085" max="14085" width="33.28515625" style="29" bestFit="1" customWidth="1"/>
    <col min="14086" max="14087" width="23.85546875" style="29" customWidth="1"/>
    <col min="14088" max="14089" width="29.42578125" style="29" customWidth="1"/>
    <col min="14090" max="14090" width="33.85546875" style="29" customWidth="1"/>
    <col min="14091" max="14091" width="30.140625" style="29" customWidth="1"/>
    <col min="14092" max="14096" width="0" style="29" hidden="1" customWidth="1"/>
    <col min="14097" max="14097" width="33.28515625" style="29" customWidth="1"/>
    <col min="14098" max="14101" width="0" style="29" hidden="1" customWidth="1"/>
    <col min="14102" max="14102" width="31.42578125" style="29" customWidth="1"/>
    <col min="14103" max="14104" width="0" style="29" hidden="1" customWidth="1"/>
    <col min="14105" max="14105" width="29.42578125" style="29" customWidth="1"/>
    <col min="14106" max="14107" width="0" style="29" hidden="1" customWidth="1"/>
    <col min="14108" max="14108" width="30.7109375" style="29" customWidth="1"/>
    <col min="14109" max="14305" width="13" style="29"/>
    <col min="14306" max="14308" width="0" style="29" hidden="1" customWidth="1"/>
    <col min="14309" max="14309" width="13.7109375" style="29" customWidth="1"/>
    <col min="14310" max="14313" width="0" style="29" hidden="1" customWidth="1"/>
    <col min="14314" max="14314" width="46.5703125" style="29" customWidth="1"/>
    <col min="14315" max="14315" width="32.7109375" style="29" customWidth="1"/>
    <col min="14316" max="14316" width="32.85546875" style="29" customWidth="1"/>
    <col min="14317" max="14317" width="31.5703125" style="29" customWidth="1"/>
    <col min="14318" max="14318" width="32.140625" style="29" customWidth="1"/>
    <col min="14319" max="14319" width="29" style="29" customWidth="1"/>
    <col min="14320" max="14320" width="32" style="29" customWidth="1"/>
    <col min="14321" max="14321" width="28.140625" style="29" bestFit="1" customWidth="1"/>
    <col min="14322" max="14322" width="23" style="29" bestFit="1" customWidth="1"/>
    <col min="14323" max="14323" width="43.85546875" style="29" bestFit="1" customWidth="1"/>
    <col min="14324" max="14325" width="0" style="29" hidden="1" customWidth="1"/>
    <col min="14326" max="14326" width="25" style="29" bestFit="1" customWidth="1"/>
    <col min="14327" max="14327" width="26.42578125" style="29" customWidth="1"/>
    <col min="14328" max="14328" width="41.5703125" style="29" bestFit="1" customWidth="1"/>
    <col min="14329" max="14329" width="25" style="29" bestFit="1" customWidth="1"/>
    <col min="14330" max="14330" width="49.28515625" style="29" bestFit="1" customWidth="1"/>
    <col min="14331" max="14340" width="0" style="29" hidden="1" customWidth="1"/>
    <col min="14341" max="14341" width="33.28515625" style="29" bestFit="1" customWidth="1"/>
    <col min="14342" max="14343" width="23.85546875" style="29" customWidth="1"/>
    <col min="14344" max="14345" width="29.42578125" style="29" customWidth="1"/>
    <col min="14346" max="14346" width="33.85546875" style="29" customWidth="1"/>
    <col min="14347" max="14347" width="30.140625" style="29" customWidth="1"/>
    <col min="14348" max="14352" width="0" style="29" hidden="1" customWidth="1"/>
    <col min="14353" max="14353" width="33.28515625" style="29" customWidth="1"/>
    <col min="14354" max="14357" width="0" style="29" hidden="1" customWidth="1"/>
    <col min="14358" max="14358" width="31.42578125" style="29" customWidth="1"/>
    <col min="14359" max="14360" width="0" style="29" hidden="1" customWidth="1"/>
    <col min="14361" max="14361" width="29.42578125" style="29" customWidth="1"/>
    <col min="14362" max="14363" width="0" style="29" hidden="1" customWidth="1"/>
    <col min="14364" max="14364" width="30.7109375" style="29" customWidth="1"/>
    <col min="14365" max="14561" width="13" style="29"/>
    <col min="14562" max="14564" width="0" style="29" hidden="1" customWidth="1"/>
    <col min="14565" max="14565" width="13.7109375" style="29" customWidth="1"/>
    <col min="14566" max="14569" width="0" style="29" hidden="1" customWidth="1"/>
    <col min="14570" max="14570" width="46.5703125" style="29" customWidth="1"/>
    <col min="14571" max="14571" width="32.7109375" style="29" customWidth="1"/>
    <col min="14572" max="14572" width="32.85546875" style="29" customWidth="1"/>
    <col min="14573" max="14573" width="31.5703125" style="29" customWidth="1"/>
    <col min="14574" max="14574" width="32.140625" style="29" customWidth="1"/>
    <col min="14575" max="14575" width="29" style="29" customWidth="1"/>
    <col min="14576" max="14576" width="32" style="29" customWidth="1"/>
    <col min="14577" max="14577" width="28.140625" style="29" bestFit="1" customWidth="1"/>
    <col min="14578" max="14578" width="23" style="29" bestFit="1" customWidth="1"/>
    <col min="14579" max="14579" width="43.85546875" style="29" bestFit="1" customWidth="1"/>
    <col min="14580" max="14581" width="0" style="29" hidden="1" customWidth="1"/>
    <col min="14582" max="14582" width="25" style="29" bestFit="1" customWidth="1"/>
    <col min="14583" max="14583" width="26.42578125" style="29" customWidth="1"/>
    <col min="14584" max="14584" width="41.5703125" style="29" bestFit="1" customWidth="1"/>
    <col min="14585" max="14585" width="25" style="29" bestFit="1" customWidth="1"/>
    <col min="14586" max="14586" width="49.28515625" style="29" bestFit="1" customWidth="1"/>
    <col min="14587" max="14596" width="0" style="29" hidden="1" customWidth="1"/>
    <col min="14597" max="14597" width="33.28515625" style="29" bestFit="1" customWidth="1"/>
    <col min="14598" max="14599" width="23.85546875" style="29" customWidth="1"/>
    <col min="14600" max="14601" width="29.42578125" style="29" customWidth="1"/>
    <col min="14602" max="14602" width="33.85546875" style="29" customWidth="1"/>
    <col min="14603" max="14603" width="30.140625" style="29" customWidth="1"/>
    <col min="14604" max="14608" width="0" style="29" hidden="1" customWidth="1"/>
    <col min="14609" max="14609" width="33.28515625" style="29" customWidth="1"/>
    <col min="14610" max="14613" width="0" style="29" hidden="1" customWidth="1"/>
    <col min="14614" max="14614" width="31.42578125" style="29" customWidth="1"/>
    <col min="14615" max="14616" width="0" style="29" hidden="1" customWidth="1"/>
    <col min="14617" max="14617" width="29.42578125" style="29" customWidth="1"/>
    <col min="14618" max="14619" width="0" style="29" hidden="1" customWidth="1"/>
    <col min="14620" max="14620" width="30.7109375" style="29" customWidth="1"/>
    <col min="14621" max="14817" width="13" style="29"/>
    <col min="14818" max="14820" width="0" style="29" hidden="1" customWidth="1"/>
    <col min="14821" max="14821" width="13.7109375" style="29" customWidth="1"/>
    <col min="14822" max="14825" width="0" style="29" hidden="1" customWidth="1"/>
    <col min="14826" max="14826" width="46.5703125" style="29" customWidth="1"/>
    <col min="14827" max="14827" width="32.7109375" style="29" customWidth="1"/>
    <col min="14828" max="14828" width="32.85546875" style="29" customWidth="1"/>
    <col min="14829" max="14829" width="31.5703125" style="29" customWidth="1"/>
    <col min="14830" max="14830" width="32.140625" style="29" customWidth="1"/>
    <col min="14831" max="14831" width="29" style="29" customWidth="1"/>
    <col min="14832" max="14832" width="32" style="29" customWidth="1"/>
    <col min="14833" max="14833" width="28.140625" style="29" bestFit="1" customWidth="1"/>
    <col min="14834" max="14834" width="23" style="29" bestFit="1" customWidth="1"/>
    <col min="14835" max="14835" width="43.85546875" style="29" bestFit="1" customWidth="1"/>
    <col min="14836" max="14837" width="0" style="29" hidden="1" customWidth="1"/>
    <col min="14838" max="14838" width="25" style="29" bestFit="1" customWidth="1"/>
    <col min="14839" max="14839" width="26.42578125" style="29" customWidth="1"/>
    <col min="14840" max="14840" width="41.5703125" style="29" bestFit="1" customWidth="1"/>
    <col min="14841" max="14841" width="25" style="29" bestFit="1" customWidth="1"/>
    <col min="14842" max="14842" width="49.28515625" style="29" bestFit="1" customWidth="1"/>
    <col min="14843" max="14852" width="0" style="29" hidden="1" customWidth="1"/>
    <col min="14853" max="14853" width="33.28515625" style="29" bestFit="1" customWidth="1"/>
    <col min="14854" max="14855" width="23.85546875" style="29" customWidth="1"/>
    <col min="14856" max="14857" width="29.42578125" style="29" customWidth="1"/>
    <col min="14858" max="14858" width="33.85546875" style="29" customWidth="1"/>
    <col min="14859" max="14859" width="30.140625" style="29" customWidth="1"/>
    <col min="14860" max="14864" width="0" style="29" hidden="1" customWidth="1"/>
    <col min="14865" max="14865" width="33.28515625" style="29" customWidth="1"/>
    <col min="14866" max="14869" width="0" style="29" hidden="1" customWidth="1"/>
    <col min="14870" max="14870" width="31.42578125" style="29" customWidth="1"/>
    <col min="14871" max="14872" width="0" style="29" hidden="1" customWidth="1"/>
    <col min="14873" max="14873" width="29.42578125" style="29" customWidth="1"/>
    <col min="14874" max="14875" width="0" style="29" hidden="1" customWidth="1"/>
    <col min="14876" max="14876" width="30.7109375" style="29" customWidth="1"/>
    <col min="14877" max="15073" width="13" style="29"/>
    <col min="15074" max="15076" width="0" style="29" hidden="1" customWidth="1"/>
    <col min="15077" max="15077" width="13.7109375" style="29" customWidth="1"/>
    <col min="15078" max="15081" width="0" style="29" hidden="1" customWidth="1"/>
    <col min="15082" max="15082" width="46.5703125" style="29" customWidth="1"/>
    <col min="15083" max="15083" width="32.7109375" style="29" customWidth="1"/>
    <col min="15084" max="15084" width="32.85546875" style="29" customWidth="1"/>
    <col min="15085" max="15085" width="31.5703125" style="29" customWidth="1"/>
    <col min="15086" max="15086" width="32.140625" style="29" customWidth="1"/>
    <col min="15087" max="15087" width="29" style="29" customWidth="1"/>
    <col min="15088" max="15088" width="32" style="29" customWidth="1"/>
    <col min="15089" max="15089" width="28.140625" style="29" bestFit="1" customWidth="1"/>
    <col min="15090" max="15090" width="23" style="29" bestFit="1" customWidth="1"/>
    <col min="15091" max="15091" width="43.85546875" style="29" bestFit="1" customWidth="1"/>
    <col min="15092" max="15093" width="0" style="29" hidden="1" customWidth="1"/>
    <col min="15094" max="15094" width="25" style="29" bestFit="1" customWidth="1"/>
    <col min="15095" max="15095" width="26.42578125" style="29" customWidth="1"/>
    <col min="15096" max="15096" width="41.5703125" style="29" bestFit="1" customWidth="1"/>
    <col min="15097" max="15097" width="25" style="29" bestFit="1" customWidth="1"/>
    <col min="15098" max="15098" width="49.28515625" style="29" bestFit="1" customWidth="1"/>
    <col min="15099" max="15108" width="0" style="29" hidden="1" customWidth="1"/>
    <col min="15109" max="15109" width="33.28515625" style="29" bestFit="1" customWidth="1"/>
    <col min="15110" max="15111" width="23.85546875" style="29" customWidth="1"/>
    <col min="15112" max="15113" width="29.42578125" style="29" customWidth="1"/>
    <col min="15114" max="15114" width="33.85546875" style="29" customWidth="1"/>
    <col min="15115" max="15115" width="30.140625" style="29" customWidth="1"/>
    <col min="15116" max="15120" width="0" style="29" hidden="1" customWidth="1"/>
    <col min="15121" max="15121" width="33.28515625" style="29" customWidth="1"/>
    <col min="15122" max="15125" width="0" style="29" hidden="1" customWidth="1"/>
    <col min="15126" max="15126" width="31.42578125" style="29" customWidth="1"/>
    <col min="15127" max="15128" width="0" style="29" hidden="1" customWidth="1"/>
    <col min="15129" max="15129" width="29.42578125" style="29" customWidth="1"/>
    <col min="15130" max="15131" width="0" style="29" hidden="1" customWidth="1"/>
    <col min="15132" max="15132" width="30.7109375" style="29" customWidth="1"/>
    <col min="15133" max="15329" width="13" style="29"/>
    <col min="15330" max="15332" width="0" style="29" hidden="1" customWidth="1"/>
    <col min="15333" max="15333" width="13.7109375" style="29" customWidth="1"/>
    <col min="15334" max="15337" width="0" style="29" hidden="1" customWidth="1"/>
    <col min="15338" max="15338" width="46.5703125" style="29" customWidth="1"/>
    <col min="15339" max="15339" width="32.7109375" style="29" customWidth="1"/>
    <col min="15340" max="15340" width="32.85546875" style="29" customWidth="1"/>
    <col min="15341" max="15341" width="31.5703125" style="29" customWidth="1"/>
    <col min="15342" max="15342" width="32.140625" style="29" customWidth="1"/>
    <col min="15343" max="15343" width="29" style="29" customWidth="1"/>
    <col min="15344" max="15344" width="32" style="29" customWidth="1"/>
    <col min="15345" max="15345" width="28.140625" style="29" bestFit="1" customWidth="1"/>
    <col min="15346" max="15346" width="23" style="29" bestFit="1" customWidth="1"/>
    <col min="15347" max="15347" width="43.85546875" style="29" bestFit="1" customWidth="1"/>
    <col min="15348" max="15349" width="0" style="29" hidden="1" customWidth="1"/>
    <col min="15350" max="15350" width="25" style="29" bestFit="1" customWidth="1"/>
    <col min="15351" max="15351" width="26.42578125" style="29" customWidth="1"/>
    <col min="15352" max="15352" width="41.5703125" style="29" bestFit="1" customWidth="1"/>
    <col min="15353" max="15353" width="25" style="29" bestFit="1" customWidth="1"/>
    <col min="15354" max="15354" width="49.28515625" style="29" bestFit="1" customWidth="1"/>
    <col min="15355" max="15364" width="0" style="29" hidden="1" customWidth="1"/>
    <col min="15365" max="15365" width="33.28515625" style="29" bestFit="1" customWidth="1"/>
    <col min="15366" max="15367" width="23.85546875" style="29" customWidth="1"/>
    <col min="15368" max="15369" width="29.42578125" style="29" customWidth="1"/>
    <col min="15370" max="15370" width="33.85546875" style="29" customWidth="1"/>
    <col min="15371" max="15371" width="30.140625" style="29" customWidth="1"/>
    <col min="15372" max="15376" width="0" style="29" hidden="1" customWidth="1"/>
    <col min="15377" max="15377" width="33.28515625" style="29" customWidth="1"/>
    <col min="15378" max="15381" width="0" style="29" hidden="1" customWidth="1"/>
    <col min="15382" max="15382" width="31.42578125" style="29" customWidth="1"/>
    <col min="15383" max="15384" width="0" style="29" hidden="1" customWidth="1"/>
    <col min="15385" max="15385" width="29.42578125" style="29" customWidth="1"/>
    <col min="15386" max="15387" width="0" style="29" hidden="1" customWidth="1"/>
    <col min="15388" max="15388" width="30.7109375" style="29" customWidth="1"/>
    <col min="15389" max="15585" width="13" style="29"/>
    <col min="15586" max="15588" width="0" style="29" hidden="1" customWidth="1"/>
    <col min="15589" max="15589" width="13.7109375" style="29" customWidth="1"/>
    <col min="15590" max="15593" width="0" style="29" hidden="1" customWidth="1"/>
    <col min="15594" max="15594" width="46.5703125" style="29" customWidth="1"/>
    <col min="15595" max="15595" width="32.7109375" style="29" customWidth="1"/>
    <col min="15596" max="15596" width="32.85546875" style="29" customWidth="1"/>
    <col min="15597" max="15597" width="31.5703125" style="29" customWidth="1"/>
    <col min="15598" max="15598" width="32.140625" style="29" customWidth="1"/>
    <col min="15599" max="15599" width="29" style="29" customWidth="1"/>
    <col min="15600" max="15600" width="32" style="29" customWidth="1"/>
    <col min="15601" max="15601" width="28.140625" style="29" bestFit="1" customWidth="1"/>
    <col min="15602" max="15602" width="23" style="29" bestFit="1" customWidth="1"/>
    <col min="15603" max="15603" width="43.85546875" style="29" bestFit="1" customWidth="1"/>
    <col min="15604" max="15605" width="0" style="29" hidden="1" customWidth="1"/>
    <col min="15606" max="15606" width="25" style="29" bestFit="1" customWidth="1"/>
    <col min="15607" max="15607" width="26.42578125" style="29" customWidth="1"/>
    <col min="15608" max="15608" width="41.5703125" style="29" bestFit="1" customWidth="1"/>
    <col min="15609" max="15609" width="25" style="29" bestFit="1" customWidth="1"/>
    <col min="15610" max="15610" width="49.28515625" style="29" bestFit="1" customWidth="1"/>
    <col min="15611" max="15620" width="0" style="29" hidden="1" customWidth="1"/>
    <col min="15621" max="15621" width="33.28515625" style="29" bestFit="1" customWidth="1"/>
    <col min="15622" max="15623" width="23.85546875" style="29" customWidth="1"/>
    <col min="15624" max="15625" width="29.42578125" style="29" customWidth="1"/>
    <col min="15626" max="15626" width="33.85546875" style="29" customWidth="1"/>
    <col min="15627" max="15627" width="30.140625" style="29" customWidth="1"/>
    <col min="15628" max="15632" width="0" style="29" hidden="1" customWidth="1"/>
    <col min="15633" max="15633" width="33.28515625" style="29" customWidth="1"/>
    <col min="15634" max="15637" width="0" style="29" hidden="1" customWidth="1"/>
    <col min="15638" max="15638" width="31.42578125" style="29" customWidth="1"/>
    <col min="15639" max="15640" width="0" style="29" hidden="1" customWidth="1"/>
    <col min="15641" max="15641" width="29.42578125" style="29" customWidth="1"/>
    <col min="15642" max="15643" width="0" style="29" hidden="1" customWidth="1"/>
    <col min="15644" max="15644" width="30.7109375" style="29" customWidth="1"/>
    <col min="15645" max="15841" width="13" style="29"/>
    <col min="15842" max="15844" width="0" style="29" hidden="1" customWidth="1"/>
    <col min="15845" max="15845" width="13.7109375" style="29" customWidth="1"/>
    <col min="15846" max="15849" width="0" style="29" hidden="1" customWidth="1"/>
    <col min="15850" max="15850" width="46.5703125" style="29" customWidth="1"/>
    <col min="15851" max="15851" width="32.7109375" style="29" customWidth="1"/>
    <col min="15852" max="15852" width="32.85546875" style="29" customWidth="1"/>
    <col min="15853" max="15853" width="31.5703125" style="29" customWidth="1"/>
    <col min="15854" max="15854" width="32.140625" style="29" customWidth="1"/>
    <col min="15855" max="15855" width="29" style="29" customWidth="1"/>
    <col min="15856" max="15856" width="32" style="29" customWidth="1"/>
    <col min="15857" max="15857" width="28.140625" style="29" bestFit="1" customWidth="1"/>
    <col min="15858" max="15858" width="23" style="29" bestFit="1" customWidth="1"/>
    <col min="15859" max="15859" width="43.85546875" style="29" bestFit="1" customWidth="1"/>
    <col min="15860" max="15861" width="0" style="29" hidden="1" customWidth="1"/>
    <col min="15862" max="15862" width="25" style="29" bestFit="1" customWidth="1"/>
    <col min="15863" max="15863" width="26.42578125" style="29" customWidth="1"/>
    <col min="15864" max="15864" width="41.5703125" style="29" bestFit="1" customWidth="1"/>
    <col min="15865" max="15865" width="25" style="29" bestFit="1" customWidth="1"/>
    <col min="15866" max="15866" width="49.28515625" style="29" bestFit="1" customWidth="1"/>
    <col min="15867" max="15876" width="0" style="29" hidden="1" customWidth="1"/>
    <col min="15877" max="15877" width="33.28515625" style="29" bestFit="1" customWidth="1"/>
    <col min="15878" max="15879" width="23.85546875" style="29" customWidth="1"/>
    <col min="15880" max="15881" width="29.42578125" style="29" customWidth="1"/>
    <col min="15882" max="15882" width="33.85546875" style="29" customWidth="1"/>
    <col min="15883" max="15883" width="30.140625" style="29" customWidth="1"/>
    <col min="15884" max="15888" width="0" style="29" hidden="1" customWidth="1"/>
    <col min="15889" max="15889" width="33.28515625" style="29" customWidth="1"/>
    <col min="15890" max="15893" width="0" style="29" hidden="1" customWidth="1"/>
    <col min="15894" max="15894" width="31.42578125" style="29" customWidth="1"/>
    <col min="15895" max="15896" width="0" style="29" hidden="1" customWidth="1"/>
    <col min="15897" max="15897" width="29.42578125" style="29" customWidth="1"/>
    <col min="15898" max="15899" width="0" style="29" hidden="1" customWidth="1"/>
    <col min="15900" max="15900" width="30.7109375" style="29" customWidth="1"/>
    <col min="15901" max="16097" width="13" style="29"/>
    <col min="16098" max="16100" width="0" style="29" hidden="1" customWidth="1"/>
    <col min="16101" max="16101" width="13.7109375" style="29" customWidth="1"/>
    <col min="16102" max="16105" width="0" style="29" hidden="1" customWidth="1"/>
    <col min="16106" max="16106" width="46.5703125" style="29" customWidth="1"/>
    <col min="16107" max="16107" width="32.7109375" style="29" customWidth="1"/>
    <col min="16108" max="16108" width="32.85546875" style="29" customWidth="1"/>
    <col min="16109" max="16109" width="31.5703125" style="29" customWidth="1"/>
    <col min="16110" max="16110" width="32.140625" style="29" customWidth="1"/>
    <col min="16111" max="16111" width="29" style="29" customWidth="1"/>
    <col min="16112" max="16112" width="32" style="29" customWidth="1"/>
    <col min="16113" max="16113" width="28.140625" style="29" bestFit="1" customWidth="1"/>
    <col min="16114" max="16114" width="23" style="29" bestFit="1" customWidth="1"/>
    <col min="16115" max="16115" width="43.85546875" style="29" bestFit="1" customWidth="1"/>
    <col min="16116" max="16117" width="0" style="29" hidden="1" customWidth="1"/>
    <col min="16118" max="16118" width="25" style="29" bestFit="1" customWidth="1"/>
    <col min="16119" max="16119" width="26.42578125" style="29" customWidth="1"/>
    <col min="16120" max="16120" width="41.5703125" style="29" bestFit="1" customWidth="1"/>
    <col min="16121" max="16121" width="25" style="29" bestFit="1" customWidth="1"/>
    <col min="16122" max="16122" width="49.28515625" style="29" bestFit="1" customWidth="1"/>
    <col min="16123" max="16132" width="0" style="29" hidden="1" customWidth="1"/>
    <col min="16133" max="16133" width="33.28515625" style="29" bestFit="1" customWidth="1"/>
    <col min="16134" max="16135" width="23.85546875" style="29" customWidth="1"/>
    <col min="16136" max="16137" width="29.42578125" style="29" customWidth="1"/>
    <col min="16138" max="16138" width="33.85546875" style="29" customWidth="1"/>
    <col min="16139" max="16139" width="30.140625" style="29" customWidth="1"/>
    <col min="16140" max="16144" width="0" style="29" hidden="1" customWidth="1"/>
    <col min="16145" max="16145" width="33.28515625" style="29" customWidth="1"/>
    <col min="16146" max="16149" width="0" style="29" hidden="1" customWidth="1"/>
    <col min="16150" max="16150" width="31.42578125" style="29" customWidth="1"/>
    <col min="16151" max="16152" width="0" style="29" hidden="1" customWidth="1"/>
    <col min="16153" max="16153" width="29.42578125" style="29" customWidth="1"/>
    <col min="16154" max="16155" width="0" style="29" hidden="1" customWidth="1"/>
    <col min="16156" max="16156" width="30.7109375" style="29" customWidth="1"/>
    <col min="16157" max="16384" width="13" style="29"/>
  </cols>
  <sheetData>
    <row r="2" spans="1:30" ht="69" customHeight="1" thickBot="1" x14ac:dyDescent="0.25">
      <c r="B2" s="30"/>
      <c r="C2" s="31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</row>
    <row r="3" spans="1:30" s="32" customFormat="1" ht="51.75" customHeight="1" thickBot="1" x14ac:dyDescent="0.25">
      <c r="A3" s="167"/>
      <c r="B3" s="167"/>
      <c r="C3" s="167"/>
      <c r="D3" s="33" t="s">
        <v>21</v>
      </c>
      <c r="W3" s="296"/>
      <c r="AC3" s="296"/>
    </row>
    <row r="4" spans="1:30" ht="99.75" customHeight="1" thickBot="1" x14ac:dyDescent="0.25">
      <c r="A4" s="439" t="s">
        <v>492</v>
      </c>
      <c r="B4" s="439" t="s">
        <v>491</v>
      </c>
      <c r="C4" s="439" t="s">
        <v>497</v>
      </c>
      <c r="D4" s="444" t="s">
        <v>2</v>
      </c>
      <c r="E4" s="439" t="s">
        <v>489</v>
      </c>
      <c r="F4" s="439" t="s">
        <v>490</v>
      </c>
      <c r="G4" s="446" t="s">
        <v>49</v>
      </c>
      <c r="H4" s="447"/>
      <c r="I4" s="448"/>
      <c r="J4" s="449"/>
      <c r="K4" s="450" t="s">
        <v>493</v>
      </c>
      <c r="L4" s="450"/>
      <c r="M4" s="450"/>
      <c r="N4" s="451" t="s">
        <v>494</v>
      </c>
      <c r="O4" s="451"/>
      <c r="P4" s="451"/>
      <c r="Q4" s="451"/>
      <c r="R4" s="451"/>
      <c r="S4" s="441" t="s">
        <v>495</v>
      </c>
      <c r="T4" s="441"/>
      <c r="U4" s="441"/>
      <c r="V4" s="441"/>
      <c r="W4" s="442"/>
      <c r="X4" s="441"/>
      <c r="Y4" s="441"/>
      <c r="Z4" s="441"/>
      <c r="AA4" s="443" t="s">
        <v>19</v>
      </c>
      <c r="AB4" s="443" t="s">
        <v>488</v>
      </c>
      <c r="AC4" s="443" t="s">
        <v>20</v>
      </c>
      <c r="AD4" s="443"/>
    </row>
    <row r="5" spans="1:30" ht="132" customHeight="1" thickBot="1" x14ac:dyDescent="0.25">
      <c r="A5" s="440"/>
      <c r="B5" s="440"/>
      <c r="C5" s="440"/>
      <c r="D5" s="445"/>
      <c r="E5" s="440"/>
      <c r="F5" s="440"/>
      <c r="G5" s="397" t="s">
        <v>52</v>
      </c>
      <c r="H5" s="397" t="s">
        <v>53</v>
      </c>
      <c r="I5" s="397" t="s">
        <v>418</v>
      </c>
      <c r="J5" s="397" t="s">
        <v>419</v>
      </c>
      <c r="K5" s="35" t="s">
        <v>54</v>
      </c>
      <c r="L5" s="35" t="s">
        <v>55</v>
      </c>
      <c r="M5" s="35" t="s">
        <v>56</v>
      </c>
      <c r="N5" s="398" t="s">
        <v>57</v>
      </c>
      <c r="O5" s="398" t="s">
        <v>58</v>
      </c>
      <c r="P5" s="398" t="s">
        <v>59</v>
      </c>
      <c r="Q5" s="398" t="s">
        <v>12</v>
      </c>
      <c r="R5" s="398" t="s">
        <v>496</v>
      </c>
      <c r="S5" s="36" t="s">
        <v>14</v>
      </c>
      <c r="T5" s="36" t="s">
        <v>487</v>
      </c>
      <c r="U5" s="36" t="s">
        <v>60</v>
      </c>
      <c r="V5" s="36" t="s">
        <v>417</v>
      </c>
      <c r="W5" s="36" t="s">
        <v>15</v>
      </c>
      <c r="X5" s="36" t="s">
        <v>16</v>
      </c>
      <c r="Y5" s="36" t="s">
        <v>61</v>
      </c>
      <c r="Z5" s="36" t="s">
        <v>137</v>
      </c>
      <c r="AA5" s="443"/>
      <c r="AB5" s="443"/>
      <c r="AC5" s="443"/>
      <c r="AD5" s="443"/>
    </row>
    <row r="6" spans="1:30" s="62" customFormat="1" ht="63" customHeight="1" x14ac:dyDescent="0.2">
      <c r="A6" s="403" t="s">
        <v>63</v>
      </c>
      <c r="B6" s="403"/>
      <c r="C6" s="404" t="s">
        <v>62</v>
      </c>
      <c r="D6" s="179" t="s">
        <v>64</v>
      </c>
      <c r="E6" s="38">
        <v>3200000</v>
      </c>
      <c r="F6" s="39">
        <v>23851.41</v>
      </c>
      <c r="G6" s="39">
        <v>435025.03</v>
      </c>
      <c r="H6" s="39">
        <v>741123.56</v>
      </c>
      <c r="I6" s="39">
        <v>0</v>
      </c>
      <c r="J6" s="39">
        <v>2000000</v>
      </c>
      <c r="K6" s="39"/>
      <c r="L6" s="39"/>
      <c r="M6" s="39"/>
      <c r="N6" s="39"/>
      <c r="O6" s="39">
        <v>458876.44</v>
      </c>
      <c r="P6" s="39"/>
      <c r="Q6" s="39">
        <v>0</v>
      </c>
      <c r="R6" s="39">
        <v>0</v>
      </c>
      <c r="S6" s="39"/>
      <c r="T6" s="39"/>
      <c r="U6" s="39"/>
      <c r="V6" s="39">
        <v>0</v>
      </c>
      <c r="W6" s="39"/>
      <c r="X6" s="39">
        <v>0</v>
      </c>
      <c r="Y6" s="39">
        <v>741123.56</v>
      </c>
      <c r="Z6" s="359">
        <v>0</v>
      </c>
      <c r="AA6" s="39"/>
      <c r="AB6" s="40">
        <v>2000000</v>
      </c>
      <c r="AC6" s="40"/>
      <c r="AD6" s="40">
        <f t="shared" ref="AD6:AD52" si="0">E6-K6-L6-M6-N6-O6-P6-Q6-R6-S6-T6-U6-V6-W6-X6-Y6-Z6-AA6-AB6</f>
        <v>0</v>
      </c>
    </row>
    <row r="7" spans="1:30" s="62" customFormat="1" ht="72.75" customHeight="1" x14ac:dyDescent="0.2">
      <c r="A7" s="403" t="s">
        <v>505</v>
      </c>
      <c r="B7" s="403"/>
      <c r="C7" s="404" t="s">
        <v>65</v>
      </c>
      <c r="D7" s="181" t="s">
        <v>66</v>
      </c>
      <c r="E7" s="182">
        <v>800000</v>
      </c>
      <c r="F7" s="39">
        <v>54623.38</v>
      </c>
      <c r="G7" s="359">
        <v>600000</v>
      </c>
      <c r="H7" s="359">
        <v>145376.62</v>
      </c>
      <c r="I7" s="359">
        <v>0</v>
      </c>
      <c r="J7" s="359"/>
      <c r="K7" s="359"/>
      <c r="L7" s="359"/>
      <c r="M7" s="359"/>
      <c r="N7" s="359"/>
      <c r="O7" s="359"/>
      <c r="P7" s="359"/>
      <c r="Q7" s="39">
        <v>0</v>
      </c>
      <c r="R7" s="39">
        <v>0</v>
      </c>
      <c r="S7" s="359"/>
      <c r="T7" s="359"/>
      <c r="U7" s="359"/>
      <c r="V7" s="39">
        <v>654623.38</v>
      </c>
      <c r="W7" s="39"/>
      <c r="X7" s="39">
        <v>0</v>
      </c>
      <c r="Y7" s="359">
        <v>145376.62</v>
      </c>
      <c r="Z7" s="359">
        <v>0</v>
      </c>
      <c r="AA7" s="359"/>
      <c r="AB7" s="401"/>
      <c r="AC7" s="401"/>
      <c r="AD7" s="40">
        <f t="shared" si="0"/>
        <v>0</v>
      </c>
    </row>
    <row r="8" spans="1:30" s="62" customFormat="1" ht="74.25" customHeight="1" x14ac:dyDescent="0.2">
      <c r="A8" s="403" t="s">
        <v>68</v>
      </c>
      <c r="B8" s="403" t="s">
        <v>539</v>
      </c>
      <c r="C8" s="404" t="s">
        <v>67</v>
      </c>
      <c r="D8" s="181" t="s">
        <v>69</v>
      </c>
      <c r="E8" s="182">
        <v>1880000</v>
      </c>
      <c r="F8" s="39">
        <v>1736065.67</v>
      </c>
      <c r="G8" s="359">
        <v>143934.33000000007</v>
      </c>
      <c r="H8" s="359">
        <v>0</v>
      </c>
      <c r="I8" s="359">
        <v>0</v>
      </c>
      <c r="J8" s="359">
        <v>0</v>
      </c>
      <c r="K8" s="359">
        <v>1786000</v>
      </c>
      <c r="L8" s="359"/>
      <c r="M8" s="359"/>
      <c r="N8" s="359"/>
      <c r="O8" s="359">
        <v>84600</v>
      </c>
      <c r="P8" s="359"/>
      <c r="Q8" s="39">
        <v>0</v>
      </c>
      <c r="R8" s="39">
        <v>0</v>
      </c>
      <c r="S8" s="359"/>
      <c r="T8" s="359"/>
      <c r="U8" s="359"/>
      <c r="V8" s="39">
        <v>9400</v>
      </c>
      <c r="W8" s="39"/>
      <c r="X8" s="39">
        <v>0</v>
      </c>
      <c r="Y8" s="359">
        <v>0</v>
      </c>
      <c r="Z8" s="359">
        <v>0</v>
      </c>
      <c r="AA8" s="359"/>
      <c r="AB8" s="401"/>
      <c r="AC8" s="401"/>
      <c r="AD8" s="40">
        <f t="shared" si="0"/>
        <v>0</v>
      </c>
    </row>
    <row r="9" spans="1:30" s="62" customFormat="1" ht="150" customHeight="1" x14ac:dyDescent="0.2">
      <c r="A9" s="403" t="s">
        <v>71</v>
      </c>
      <c r="B9" s="403"/>
      <c r="C9" s="404" t="s">
        <v>70</v>
      </c>
      <c r="D9" s="181" t="s">
        <v>420</v>
      </c>
      <c r="E9" s="182">
        <f>8931055.23-431055.23</f>
        <v>8500000</v>
      </c>
      <c r="F9" s="39">
        <v>0</v>
      </c>
      <c r="G9" s="359">
        <v>493987.25</v>
      </c>
      <c r="H9" s="359">
        <v>4000000</v>
      </c>
      <c r="I9" s="359">
        <v>3500000</v>
      </c>
      <c r="J9" s="359">
        <v>506012.75</v>
      </c>
      <c r="K9" s="359">
        <f>F9</f>
        <v>0</v>
      </c>
      <c r="L9" s="359"/>
      <c r="M9" s="359"/>
      <c r="N9" s="359"/>
      <c r="O9" s="359">
        <v>0</v>
      </c>
      <c r="P9" s="359"/>
      <c r="Q9" s="39">
        <v>0</v>
      </c>
      <c r="R9" s="39">
        <v>0</v>
      </c>
      <c r="S9" s="359"/>
      <c r="T9" s="359"/>
      <c r="U9" s="359"/>
      <c r="V9" s="39">
        <v>493987.25</v>
      </c>
      <c r="W9" s="39"/>
      <c r="X9" s="39">
        <v>7500000</v>
      </c>
      <c r="Y9" s="359">
        <v>506012.75</v>
      </c>
      <c r="Z9" s="359">
        <v>0</v>
      </c>
      <c r="AA9" s="359"/>
      <c r="AB9" s="401"/>
      <c r="AC9" s="401"/>
      <c r="AD9" s="40">
        <f t="shared" si="0"/>
        <v>0</v>
      </c>
    </row>
    <row r="10" spans="1:30" s="62" customFormat="1" ht="150" customHeight="1" x14ac:dyDescent="0.2">
      <c r="A10" s="403"/>
      <c r="B10" s="403"/>
      <c r="C10" s="405" t="s">
        <v>421</v>
      </c>
      <c r="D10" s="181" t="s">
        <v>422</v>
      </c>
      <c r="E10" s="182">
        <f>4500000+431055.23</f>
        <v>4931055.2300000004</v>
      </c>
      <c r="F10" s="39">
        <v>506012.75</v>
      </c>
      <c r="G10" s="359"/>
      <c r="H10" s="359"/>
      <c r="I10" s="359"/>
      <c r="J10" s="359">
        <v>4425042.4800000004</v>
      </c>
      <c r="K10" s="359">
        <f>1425000-K9</f>
        <v>1425000</v>
      </c>
      <c r="L10" s="359"/>
      <c r="M10" s="359"/>
      <c r="N10" s="359"/>
      <c r="O10" s="359">
        <v>75000</v>
      </c>
      <c r="P10" s="359"/>
      <c r="Q10" s="39"/>
      <c r="R10" s="39"/>
      <c r="S10" s="359"/>
      <c r="T10" s="359"/>
      <c r="U10" s="359"/>
      <c r="V10" s="39">
        <v>0</v>
      </c>
      <c r="W10" s="39"/>
      <c r="X10" s="39">
        <v>0</v>
      </c>
      <c r="Y10" s="359">
        <v>0</v>
      </c>
      <c r="Z10" s="359">
        <v>0</v>
      </c>
      <c r="AA10" s="359"/>
      <c r="AB10" s="401">
        <v>3431055.23</v>
      </c>
      <c r="AC10" s="401"/>
      <c r="AD10" s="40">
        <f t="shared" si="0"/>
        <v>0</v>
      </c>
    </row>
    <row r="11" spans="1:30" s="62" customFormat="1" ht="69" customHeight="1" x14ac:dyDescent="0.2">
      <c r="A11" s="403" t="s">
        <v>506</v>
      </c>
      <c r="B11" s="403"/>
      <c r="C11" s="404" t="s">
        <v>72</v>
      </c>
      <c r="D11" s="181" t="s">
        <v>73</v>
      </c>
      <c r="E11" s="182">
        <f>1261350-29166.67-416774.69-400000+20000</f>
        <v>435408.64000000013</v>
      </c>
      <c r="F11" s="39">
        <v>354254.33999999997</v>
      </c>
      <c r="G11" s="359">
        <v>81154.300000000163</v>
      </c>
      <c r="H11" s="359">
        <v>0</v>
      </c>
      <c r="I11" s="359">
        <v>0</v>
      </c>
      <c r="J11" s="359">
        <v>0</v>
      </c>
      <c r="K11" s="359"/>
      <c r="L11" s="359"/>
      <c r="M11" s="359"/>
      <c r="N11" s="359"/>
      <c r="O11" s="359"/>
      <c r="P11" s="359"/>
      <c r="Q11" s="39">
        <v>0</v>
      </c>
      <c r="R11" s="39">
        <v>435408.64000000001</v>
      </c>
      <c r="S11" s="359"/>
      <c r="T11" s="359"/>
      <c r="U11" s="359"/>
      <c r="V11" s="39">
        <v>0</v>
      </c>
      <c r="W11" s="39"/>
      <c r="X11" s="39">
        <v>0</v>
      </c>
      <c r="Y11" s="359">
        <v>0</v>
      </c>
      <c r="Z11" s="359">
        <v>0</v>
      </c>
      <c r="AA11" s="359"/>
      <c r="AB11" s="401">
        <f>416774.69-416774.69</f>
        <v>0</v>
      </c>
      <c r="AC11" s="401"/>
      <c r="AD11" s="40">
        <f t="shared" si="0"/>
        <v>1.1641532182693481E-10</v>
      </c>
    </row>
    <row r="12" spans="1:30" s="62" customFormat="1" ht="107.25" customHeight="1" x14ac:dyDescent="0.2">
      <c r="A12" s="403" t="s">
        <v>507</v>
      </c>
      <c r="B12" s="403"/>
      <c r="C12" s="404" t="s">
        <v>74</v>
      </c>
      <c r="D12" s="181" t="s">
        <v>75</v>
      </c>
      <c r="E12" s="182">
        <v>1200000</v>
      </c>
      <c r="F12" s="39">
        <v>0</v>
      </c>
      <c r="G12" s="359">
        <v>600000</v>
      </c>
      <c r="H12" s="359">
        <v>600000</v>
      </c>
      <c r="I12" s="359">
        <v>0</v>
      </c>
      <c r="J12" s="359">
        <v>0</v>
      </c>
      <c r="K12" s="359"/>
      <c r="L12" s="359"/>
      <c r="M12" s="359">
        <v>494000</v>
      </c>
      <c r="N12" s="359"/>
      <c r="O12" s="359"/>
      <c r="P12" s="359"/>
      <c r="Q12" s="39">
        <v>0</v>
      </c>
      <c r="R12" s="39">
        <v>0</v>
      </c>
      <c r="S12" s="359"/>
      <c r="T12" s="359"/>
      <c r="U12" s="359"/>
      <c r="V12" s="39">
        <v>206000</v>
      </c>
      <c r="W12" s="39"/>
      <c r="X12" s="39">
        <v>500000</v>
      </c>
      <c r="Y12" s="359">
        <v>0</v>
      </c>
      <c r="Z12" s="359">
        <v>0</v>
      </c>
      <c r="AA12" s="359"/>
      <c r="AB12" s="401"/>
      <c r="AC12" s="401"/>
      <c r="AD12" s="40">
        <f t="shared" si="0"/>
        <v>0</v>
      </c>
    </row>
    <row r="13" spans="1:30" s="62" customFormat="1" ht="85.5" customHeight="1" x14ac:dyDescent="0.2">
      <c r="A13" s="403" t="s">
        <v>508</v>
      </c>
      <c r="B13" s="403"/>
      <c r="C13" s="404" t="s">
        <v>76</v>
      </c>
      <c r="D13" s="181" t="s">
        <v>77</v>
      </c>
      <c r="E13" s="182">
        <v>4200000</v>
      </c>
      <c r="F13" s="39">
        <v>0</v>
      </c>
      <c r="G13" s="359">
        <v>420152</v>
      </c>
      <c r="H13" s="359">
        <v>1000000</v>
      </c>
      <c r="I13" s="359">
        <v>2500000</v>
      </c>
      <c r="J13" s="359">
        <v>279848</v>
      </c>
      <c r="K13" s="359"/>
      <c r="L13" s="359"/>
      <c r="M13" s="359">
        <v>420152</v>
      </c>
      <c r="N13" s="359"/>
      <c r="O13" s="359"/>
      <c r="P13" s="359"/>
      <c r="Q13" s="39">
        <v>0</v>
      </c>
      <c r="R13" s="39">
        <v>0</v>
      </c>
      <c r="S13" s="359"/>
      <c r="T13" s="359"/>
      <c r="U13" s="359"/>
      <c r="V13" s="39">
        <v>0</v>
      </c>
      <c r="W13" s="39"/>
      <c r="X13" s="39">
        <v>0</v>
      </c>
      <c r="Y13" s="359">
        <v>1279848</v>
      </c>
      <c r="Z13" s="359">
        <v>0</v>
      </c>
      <c r="AA13" s="359">
        <v>2500000</v>
      </c>
      <c r="AB13" s="401"/>
      <c r="AC13" s="401"/>
      <c r="AD13" s="40">
        <f t="shared" si="0"/>
        <v>0</v>
      </c>
    </row>
    <row r="14" spans="1:30" s="62" customFormat="1" ht="88.5" customHeight="1" x14ac:dyDescent="0.2">
      <c r="A14" s="403" t="s">
        <v>509</v>
      </c>
      <c r="B14" s="403"/>
      <c r="C14" s="404" t="s">
        <v>78</v>
      </c>
      <c r="D14" s="181" t="s">
        <v>79</v>
      </c>
      <c r="E14" s="182">
        <v>408805</v>
      </c>
      <c r="F14" s="39">
        <v>13810.46</v>
      </c>
      <c r="G14" s="359">
        <v>394994.54</v>
      </c>
      <c r="H14" s="359">
        <v>0</v>
      </c>
      <c r="I14" s="359">
        <v>0</v>
      </c>
      <c r="J14" s="359">
        <v>0</v>
      </c>
      <c r="K14" s="359"/>
      <c r="L14" s="359"/>
      <c r="M14" s="359">
        <v>408805</v>
      </c>
      <c r="N14" s="359"/>
      <c r="O14" s="359"/>
      <c r="P14" s="359"/>
      <c r="Q14" s="39">
        <v>0</v>
      </c>
      <c r="R14" s="39">
        <v>0</v>
      </c>
      <c r="S14" s="359"/>
      <c r="T14" s="359"/>
      <c r="U14" s="359"/>
      <c r="V14" s="39">
        <v>0</v>
      </c>
      <c r="W14" s="39"/>
      <c r="X14" s="39">
        <v>0</v>
      </c>
      <c r="Y14" s="359">
        <v>0</v>
      </c>
      <c r="Z14" s="359">
        <v>0</v>
      </c>
      <c r="AA14" s="359"/>
      <c r="AB14" s="401"/>
      <c r="AC14" s="401"/>
      <c r="AD14" s="40">
        <f t="shared" si="0"/>
        <v>0</v>
      </c>
    </row>
    <row r="15" spans="1:30" s="62" customFormat="1" ht="76.5" customHeight="1" x14ac:dyDescent="0.2">
      <c r="A15" s="403" t="s">
        <v>510</v>
      </c>
      <c r="B15" s="403"/>
      <c r="C15" s="404" t="s">
        <v>80</v>
      </c>
      <c r="D15" s="181" t="s">
        <v>81</v>
      </c>
      <c r="E15" s="182">
        <v>155660</v>
      </c>
      <c r="F15" s="39">
        <v>80874.189999999988</v>
      </c>
      <c r="G15" s="359">
        <v>74785.810000000012</v>
      </c>
      <c r="H15" s="359">
        <v>0</v>
      </c>
      <c r="I15" s="359">
        <v>0</v>
      </c>
      <c r="J15" s="359">
        <v>0</v>
      </c>
      <c r="K15" s="359"/>
      <c r="L15" s="359"/>
      <c r="M15" s="359">
        <v>155660</v>
      </c>
      <c r="N15" s="359"/>
      <c r="O15" s="359"/>
      <c r="P15" s="359"/>
      <c r="Q15" s="39">
        <v>0</v>
      </c>
      <c r="R15" s="39">
        <v>0</v>
      </c>
      <c r="S15" s="359"/>
      <c r="T15" s="359"/>
      <c r="U15" s="359"/>
      <c r="V15" s="39">
        <v>0</v>
      </c>
      <c r="W15" s="39"/>
      <c r="X15" s="39">
        <v>0</v>
      </c>
      <c r="Y15" s="359">
        <v>0</v>
      </c>
      <c r="Z15" s="359">
        <v>0</v>
      </c>
      <c r="AA15" s="359"/>
      <c r="AB15" s="401"/>
      <c r="AC15" s="401"/>
      <c r="AD15" s="40">
        <f t="shared" si="0"/>
        <v>0</v>
      </c>
    </row>
    <row r="16" spans="1:30" s="62" customFormat="1" ht="60" customHeight="1" x14ac:dyDescent="0.2">
      <c r="A16" s="403" t="s">
        <v>511</v>
      </c>
      <c r="B16" s="403"/>
      <c r="C16" s="404" t="s">
        <v>82</v>
      </c>
      <c r="D16" s="181" t="s">
        <v>83</v>
      </c>
      <c r="E16" s="182">
        <v>153200</v>
      </c>
      <c r="F16" s="39">
        <v>127269.69</v>
      </c>
      <c r="G16" s="359">
        <v>25930.31</v>
      </c>
      <c r="H16" s="359">
        <v>0</v>
      </c>
      <c r="I16" s="359">
        <v>0</v>
      </c>
      <c r="J16" s="359">
        <v>0</v>
      </c>
      <c r="K16" s="359"/>
      <c r="L16" s="359"/>
      <c r="M16" s="359">
        <v>153200</v>
      </c>
      <c r="N16" s="359"/>
      <c r="O16" s="359"/>
      <c r="P16" s="359"/>
      <c r="Q16" s="39">
        <v>0</v>
      </c>
      <c r="R16" s="39">
        <v>0</v>
      </c>
      <c r="S16" s="359"/>
      <c r="T16" s="359"/>
      <c r="U16" s="359"/>
      <c r="V16" s="39">
        <v>0</v>
      </c>
      <c r="W16" s="39"/>
      <c r="X16" s="39">
        <v>0</v>
      </c>
      <c r="Y16" s="359">
        <v>0</v>
      </c>
      <c r="Z16" s="359">
        <v>0</v>
      </c>
      <c r="AA16" s="359"/>
      <c r="AB16" s="401"/>
      <c r="AC16" s="401"/>
      <c r="AD16" s="40">
        <f t="shared" si="0"/>
        <v>0</v>
      </c>
    </row>
    <row r="17" spans="1:30" s="62" customFormat="1" ht="55.5" customHeight="1" x14ac:dyDescent="0.2">
      <c r="A17" s="403" t="s">
        <v>512</v>
      </c>
      <c r="B17" s="403"/>
      <c r="C17" s="404" t="s">
        <v>84</v>
      </c>
      <c r="D17" s="181" t="s">
        <v>85</v>
      </c>
      <c r="E17" s="182">
        <f>128450-56150</f>
        <v>72300</v>
      </c>
      <c r="F17" s="39">
        <v>35748.06</v>
      </c>
      <c r="G17" s="359">
        <v>36551.94</v>
      </c>
      <c r="H17" s="359">
        <v>0</v>
      </c>
      <c r="I17" s="359">
        <v>0</v>
      </c>
      <c r="J17" s="359">
        <v>0</v>
      </c>
      <c r="K17" s="359"/>
      <c r="L17" s="359"/>
      <c r="M17" s="359">
        <v>72300</v>
      </c>
      <c r="N17" s="359"/>
      <c r="O17" s="359"/>
      <c r="P17" s="359"/>
      <c r="Q17" s="39">
        <v>0</v>
      </c>
      <c r="R17" s="39">
        <v>0</v>
      </c>
      <c r="S17" s="359"/>
      <c r="T17" s="359"/>
      <c r="U17" s="359"/>
      <c r="V17" s="39">
        <v>0</v>
      </c>
      <c r="W17" s="39"/>
      <c r="X17" s="39">
        <v>0</v>
      </c>
      <c r="Y17" s="359">
        <v>0</v>
      </c>
      <c r="Z17" s="359">
        <v>0</v>
      </c>
      <c r="AA17" s="359"/>
      <c r="AB17" s="401"/>
      <c r="AC17" s="401"/>
      <c r="AD17" s="40">
        <f t="shared" si="0"/>
        <v>0</v>
      </c>
    </row>
    <row r="18" spans="1:30" s="62" customFormat="1" ht="61.5" customHeight="1" x14ac:dyDescent="0.2">
      <c r="A18" s="403" t="s">
        <v>513</v>
      </c>
      <c r="B18" s="403"/>
      <c r="C18" s="404" t="s">
        <v>86</v>
      </c>
      <c r="D18" s="181" t="s">
        <v>87</v>
      </c>
      <c r="E18" s="182">
        <v>225000</v>
      </c>
      <c r="F18" s="39">
        <v>37750.5</v>
      </c>
      <c r="G18" s="359">
        <v>187249.5</v>
      </c>
      <c r="H18" s="359">
        <v>0</v>
      </c>
      <c r="I18" s="359">
        <v>0</v>
      </c>
      <c r="J18" s="359">
        <v>0</v>
      </c>
      <c r="K18" s="359"/>
      <c r="L18" s="359"/>
      <c r="M18" s="359">
        <v>179000</v>
      </c>
      <c r="N18" s="359"/>
      <c r="O18" s="359"/>
      <c r="P18" s="359"/>
      <c r="Q18" s="39">
        <v>0</v>
      </c>
      <c r="R18" s="39">
        <v>0</v>
      </c>
      <c r="S18" s="359"/>
      <c r="T18" s="359"/>
      <c r="U18" s="359"/>
      <c r="V18" s="39">
        <v>0</v>
      </c>
      <c r="W18" s="39"/>
      <c r="X18" s="39">
        <v>0</v>
      </c>
      <c r="Y18" s="359">
        <v>0</v>
      </c>
      <c r="Z18" s="359">
        <v>0</v>
      </c>
      <c r="AA18" s="359">
        <v>46000</v>
      </c>
      <c r="AB18" s="402"/>
      <c r="AC18" s="402"/>
      <c r="AD18" s="40">
        <f t="shared" si="0"/>
        <v>0</v>
      </c>
    </row>
    <row r="19" spans="1:30" s="62" customFormat="1" ht="106.5" customHeight="1" x14ac:dyDescent="0.2">
      <c r="A19" s="403" t="s">
        <v>514</v>
      </c>
      <c r="B19" s="403"/>
      <c r="C19" s="404" t="s">
        <v>88</v>
      </c>
      <c r="D19" s="181" t="s">
        <v>89</v>
      </c>
      <c r="E19" s="182">
        <v>113590</v>
      </c>
      <c r="F19" s="39">
        <v>113590</v>
      </c>
      <c r="G19" s="359">
        <v>0</v>
      </c>
      <c r="H19" s="359">
        <v>0</v>
      </c>
      <c r="I19" s="359">
        <v>0</v>
      </c>
      <c r="J19" s="359">
        <v>0</v>
      </c>
      <c r="K19" s="359"/>
      <c r="L19" s="359"/>
      <c r="M19" s="359">
        <v>113590</v>
      </c>
      <c r="N19" s="359"/>
      <c r="O19" s="359"/>
      <c r="P19" s="359"/>
      <c r="Q19" s="39">
        <v>0</v>
      </c>
      <c r="R19" s="39">
        <v>0</v>
      </c>
      <c r="S19" s="359"/>
      <c r="T19" s="359"/>
      <c r="U19" s="359"/>
      <c r="V19" s="39">
        <v>0</v>
      </c>
      <c r="W19" s="39"/>
      <c r="X19" s="39">
        <v>0</v>
      </c>
      <c r="Y19" s="359">
        <v>0</v>
      </c>
      <c r="Z19" s="359">
        <v>0</v>
      </c>
      <c r="AA19" s="359"/>
      <c r="AB19" s="401"/>
      <c r="AC19" s="401"/>
      <c r="AD19" s="40">
        <f t="shared" si="0"/>
        <v>0</v>
      </c>
    </row>
    <row r="20" spans="1:30" s="62" customFormat="1" ht="82.5" customHeight="1" x14ac:dyDescent="0.2">
      <c r="A20" s="403" t="s">
        <v>515</v>
      </c>
      <c r="B20" s="403"/>
      <c r="C20" s="404" t="s">
        <v>90</v>
      </c>
      <c r="D20" s="181" t="s">
        <v>91</v>
      </c>
      <c r="E20" s="182">
        <f>112400+200000-20000</f>
        <v>292400</v>
      </c>
      <c r="F20" s="39">
        <v>19720.95</v>
      </c>
      <c r="G20" s="359">
        <v>272679.05</v>
      </c>
      <c r="H20" s="359">
        <v>0</v>
      </c>
      <c r="I20" s="359">
        <v>0</v>
      </c>
      <c r="J20" s="359">
        <v>0</v>
      </c>
      <c r="K20" s="359"/>
      <c r="L20" s="359"/>
      <c r="M20" s="359">
        <v>112400</v>
      </c>
      <c r="N20" s="359"/>
      <c r="O20" s="359"/>
      <c r="P20" s="359"/>
      <c r="Q20" s="39">
        <v>0</v>
      </c>
      <c r="R20" s="39">
        <v>180000</v>
      </c>
      <c r="S20" s="359"/>
      <c r="T20" s="359"/>
      <c r="U20" s="359"/>
      <c r="V20" s="39">
        <v>0</v>
      </c>
      <c r="W20" s="39"/>
      <c r="X20" s="39">
        <v>0</v>
      </c>
      <c r="Y20" s="359">
        <v>0</v>
      </c>
      <c r="Z20" s="359">
        <v>0</v>
      </c>
      <c r="AA20" s="359"/>
      <c r="AB20" s="401"/>
      <c r="AC20" s="401"/>
      <c r="AD20" s="40">
        <f t="shared" si="0"/>
        <v>0</v>
      </c>
    </row>
    <row r="21" spans="1:30" s="62" customFormat="1" ht="73.5" customHeight="1" x14ac:dyDescent="0.2">
      <c r="A21" s="403" t="s">
        <v>516</v>
      </c>
      <c r="B21" s="403"/>
      <c r="C21" s="404" t="s">
        <v>92</v>
      </c>
      <c r="D21" s="181" t="s">
        <v>93</v>
      </c>
      <c r="E21" s="182">
        <v>71400</v>
      </c>
      <c r="F21" s="39">
        <v>8259.4</v>
      </c>
      <c r="G21" s="359">
        <v>63140.6</v>
      </c>
      <c r="H21" s="359">
        <v>0</v>
      </c>
      <c r="I21" s="359">
        <v>0</v>
      </c>
      <c r="J21" s="359">
        <v>0</v>
      </c>
      <c r="K21" s="359"/>
      <c r="L21" s="359"/>
      <c r="M21" s="359">
        <v>71400</v>
      </c>
      <c r="N21" s="359"/>
      <c r="O21" s="359"/>
      <c r="P21" s="359"/>
      <c r="Q21" s="39">
        <v>0</v>
      </c>
      <c r="R21" s="39">
        <v>0</v>
      </c>
      <c r="S21" s="359"/>
      <c r="T21" s="359"/>
      <c r="U21" s="359"/>
      <c r="V21" s="39">
        <v>0</v>
      </c>
      <c r="W21" s="39"/>
      <c r="X21" s="39">
        <v>0</v>
      </c>
      <c r="Y21" s="359">
        <v>0</v>
      </c>
      <c r="Z21" s="359">
        <v>0</v>
      </c>
      <c r="AA21" s="359"/>
      <c r="AB21" s="401"/>
      <c r="AC21" s="401"/>
      <c r="AD21" s="40">
        <f t="shared" si="0"/>
        <v>0</v>
      </c>
    </row>
    <row r="22" spans="1:30" s="62" customFormat="1" ht="40.5" x14ac:dyDescent="0.2">
      <c r="A22" s="403" t="s">
        <v>517</v>
      </c>
      <c r="B22" s="403"/>
      <c r="C22" s="404" t="s">
        <v>94</v>
      </c>
      <c r="D22" s="181" t="s">
        <v>95</v>
      </c>
      <c r="E22" s="182">
        <v>60000</v>
      </c>
      <c r="F22" s="39">
        <v>34239.29</v>
      </c>
      <c r="G22" s="359">
        <v>25760.71</v>
      </c>
      <c r="H22" s="359">
        <v>0</v>
      </c>
      <c r="I22" s="359">
        <v>0</v>
      </c>
      <c r="J22" s="359">
        <v>0</v>
      </c>
      <c r="K22" s="359"/>
      <c r="L22" s="359"/>
      <c r="M22" s="359">
        <v>60000</v>
      </c>
      <c r="N22" s="359"/>
      <c r="O22" s="359"/>
      <c r="P22" s="359"/>
      <c r="Q22" s="39">
        <v>0</v>
      </c>
      <c r="R22" s="39">
        <v>0</v>
      </c>
      <c r="S22" s="359"/>
      <c r="T22" s="359"/>
      <c r="U22" s="359"/>
      <c r="V22" s="39">
        <v>0</v>
      </c>
      <c r="W22" s="39"/>
      <c r="X22" s="39">
        <v>0</v>
      </c>
      <c r="Y22" s="359">
        <v>0</v>
      </c>
      <c r="Z22" s="359">
        <v>0</v>
      </c>
      <c r="AA22" s="359"/>
      <c r="AB22" s="401"/>
      <c r="AC22" s="401"/>
      <c r="AD22" s="40">
        <f t="shared" si="0"/>
        <v>0</v>
      </c>
    </row>
    <row r="23" spans="1:30" s="62" customFormat="1" ht="90" customHeight="1" x14ac:dyDescent="0.2">
      <c r="A23" s="403" t="s">
        <v>518</v>
      </c>
      <c r="B23" s="403"/>
      <c r="C23" s="404" t="s">
        <v>96</v>
      </c>
      <c r="D23" s="181" t="s">
        <v>97</v>
      </c>
      <c r="E23" s="182">
        <v>54930</v>
      </c>
      <c r="F23" s="39">
        <v>417.23</v>
      </c>
      <c r="G23" s="359">
        <v>54512.770000000004</v>
      </c>
      <c r="H23" s="359">
        <v>0</v>
      </c>
      <c r="I23" s="359">
        <v>0</v>
      </c>
      <c r="J23" s="359">
        <v>0</v>
      </c>
      <c r="K23" s="359"/>
      <c r="L23" s="359"/>
      <c r="M23" s="359">
        <v>54930</v>
      </c>
      <c r="N23" s="359"/>
      <c r="O23" s="359"/>
      <c r="P23" s="359"/>
      <c r="Q23" s="39">
        <v>0</v>
      </c>
      <c r="R23" s="39">
        <v>0</v>
      </c>
      <c r="S23" s="359"/>
      <c r="T23" s="359"/>
      <c r="U23" s="359"/>
      <c r="V23" s="39">
        <v>0</v>
      </c>
      <c r="W23" s="39"/>
      <c r="X23" s="39">
        <v>0</v>
      </c>
      <c r="Y23" s="359">
        <v>0</v>
      </c>
      <c r="Z23" s="359">
        <v>0</v>
      </c>
      <c r="AA23" s="359"/>
      <c r="AB23" s="401"/>
      <c r="AC23" s="401"/>
      <c r="AD23" s="40">
        <f t="shared" si="0"/>
        <v>0</v>
      </c>
    </row>
    <row r="24" spans="1:30" s="62" customFormat="1" ht="79.5" customHeight="1" x14ac:dyDescent="0.2">
      <c r="A24" s="403" t="s">
        <v>519</v>
      </c>
      <c r="B24" s="403"/>
      <c r="C24" s="404" t="s">
        <v>98</v>
      </c>
      <c r="D24" s="181" t="s">
        <v>99</v>
      </c>
      <c r="E24" s="182">
        <v>54531</v>
      </c>
      <c r="F24" s="39">
        <v>36544.090000000004</v>
      </c>
      <c r="G24" s="359">
        <v>17986.91</v>
      </c>
      <c r="H24" s="359">
        <v>0</v>
      </c>
      <c r="I24" s="359">
        <v>0</v>
      </c>
      <c r="J24" s="359">
        <v>0</v>
      </c>
      <c r="K24" s="359"/>
      <c r="L24" s="359"/>
      <c r="M24" s="359">
        <v>54531</v>
      </c>
      <c r="N24" s="359"/>
      <c r="O24" s="359"/>
      <c r="P24" s="359"/>
      <c r="Q24" s="39">
        <v>0</v>
      </c>
      <c r="R24" s="39">
        <v>0</v>
      </c>
      <c r="S24" s="359"/>
      <c r="T24" s="359"/>
      <c r="U24" s="359"/>
      <c r="V24" s="39">
        <v>0</v>
      </c>
      <c r="W24" s="39"/>
      <c r="X24" s="39">
        <v>0</v>
      </c>
      <c r="Y24" s="359">
        <v>0</v>
      </c>
      <c r="Z24" s="359">
        <v>0</v>
      </c>
      <c r="AA24" s="359"/>
      <c r="AB24" s="401"/>
      <c r="AC24" s="401"/>
      <c r="AD24" s="40">
        <f t="shared" si="0"/>
        <v>0</v>
      </c>
    </row>
    <row r="25" spans="1:30" s="62" customFormat="1" ht="150" customHeight="1" x14ac:dyDescent="0.2">
      <c r="A25" s="403" t="s">
        <v>520</v>
      </c>
      <c r="B25" s="403" t="s">
        <v>538</v>
      </c>
      <c r="C25" s="404" t="s">
        <v>100</v>
      </c>
      <c r="D25" s="181" t="s">
        <v>101</v>
      </c>
      <c r="E25" s="182">
        <f>41300000+323000</f>
        <v>41623000</v>
      </c>
      <c r="F25" s="39">
        <v>41376075.75</v>
      </c>
      <c r="G25" s="359">
        <v>246924.24999999997</v>
      </c>
      <c r="H25" s="359">
        <v>0</v>
      </c>
      <c r="I25" s="359">
        <v>0</v>
      </c>
      <c r="J25" s="359">
        <v>0</v>
      </c>
      <c r="K25" s="359"/>
      <c r="L25" s="359"/>
      <c r="M25" s="359"/>
      <c r="N25" s="359"/>
      <c r="O25" s="359"/>
      <c r="P25" s="39">
        <v>16018128.949999999</v>
      </c>
      <c r="Q25" s="39">
        <v>0</v>
      </c>
      <c r="R25" s="39">
        <v>0</v>
      </c>
      <c r="S25" s="359"/>
      <c r="T25" s="359"/>
      <c r="U25" s="359"/>
      <c r="V25" s="39">
        <v>471844.54000000004</v>
      </c>
      <c r="W25" s="39"/>
      <c r="X25" s="39">
        <v>0</v>
      </c>
      <c r="Y25" s="359">
        <v>1038071.66</v>
      </c>
      <c r="Z25" s="359">
        <v>663454.85000000603</v>
      </c>
      <c r="AA25" s="359">
        <v>23431500</v>
      </c>
      <c r="AB25" s="401"/>
      <c r="AC25" s="401"/>
      <c r="AD25" s="40">
        <f t="shared" si="0"/>
        <v>-3.7252902984619141E-9</v>
      </c>
    </row>
    <row r="26" spans="1:30" s="62" customFormat="1" ht="129" customHeight="1" x14ac:dyDescent="0.2">
      <c r="A26" s="403" t="s">
        <v>521</v>
      </c>
      <c r="B26" s="403" t="s">
        <v>538</v>
      </c>
      <c r="C26" s="404" t="s">
        <v>102</v>
      </c>
      <c r="D26" s="181" t="s">
        <v>103</v>
      </c>
      <c r="E26" s="182">
        <v>30900000</v>
      </c>
      <c r="F26" s="39">
        <v>125448</v>
      </c>
      <c r="G26" s="359">
        <v>500000</v>
      </c>
      <c r="H26" s="359">
        <v>13500000</v>
      </c>
      <c r="I26" s="359">
        <v>15000000</v>
      </c>
      <c r="J26" s="359">
        <v>1774552</v>
      </c>
      <c r="K26" s="359"/>
      <c r="L26" s="359"/>
      <c r="M26" s="359"/>
      <c r="N26" s="359"/>
      <c r="O26" s="359"/>
      <c r="P26" s="359"/>
      <c r="Q26" s="39">
        <v>0</v>
      </c>
      <c r="R26" s="39">
        <v>0</v>
      </c>
      <c r="S26" s="359"/>
      <c r="T26" s="359"/>
      <c r="U26" s="359"/>
      <c r="V26" s="39">
        <v>625448</v>
      </c>
      <c r="W26" s="39"/>
      <c r="X26" s="39">
        <v>28500000</v>
      </c>
      <c r="Y26" s="359">
        <v>1774552</v>
      </c>
      <c r="Z26" s="359">
        <v>0</v>
      </c>
      <c r="AA26" s="359"/>
      <c r="AB26" s="401">
        <v>0</v>
      </c>
      <c r="AC26" s="401"/>
      <c r="AD26" s="40">
        <f t="shared" si="0"/>
        <v>0</v>
      </c>
    </row>
    <row r="27" spans="1:30" s="62" customFormat="1" ht="150" customHeight="1" x14ac:dyDescent="0.2">
      <c r="A27" s="403" t="s">
        <v>522</v>
      </c>
      <c r="B27" s="403"/>
      <c r="C27" s="404" t="s">
        <v>104</v>
      </c>
      <c r="D27" s="181" t="s">
        <v>105</v>
      </c>
      <c r="E27" s="182">
        <f>5263650+125000</f>
        <v>5388650</v>
      </c>
      <c r="F27" s="39">
        <v>45188.160000000003</v>
      </c>
      <c r="G27" s="359">
        <v>1000000</v>
      </c>
      <c r="H27" s="359">
        <v>1000000</v>
      </c>
      <c r="I27" s="359">
        <v>1000000</v>
      </c>
      <c r="J27" s="359">
        <v>2343461.84</v>
      </c>
      <c r="K27" s="359"/>
      <c r="L27" s="359"/>
      <c r="M27" s="359"/>
      <c r="N27" s="359"/>
      <c r="O27" s="359"/>
      <c r="P27" s="359"/>
      <c r="Q27" s="39">
        <v>0</v>
      </c>
      <c r="R27" s="39">
        <v>0</v>
      </c>
      <c r="S27" s="359"/>
      <c r="T27" s="359"/>
      <c r="U27" s="359"/>
      <c r="V27" s="39">
        <v>545188.16</v>
      </c>
      <c r="W27" s="39"/>
      <c r="X27" s="39">
        <v>500000</v>
      </c>
      <c r="Y27" s="359">
        <v>4343461.84</v>
      </c>
      <c r="Z27" s="359">
        <v>0</v>
      </c>
      <c r="AA27" s="359"/>
      <c r="AB27" s="401"/>
      <c r="AC27" s="401"/>
      <c r="AD27" s="40">
        <f t="shared" si="0"/>
        <v>0</v>
      </c>
    </row>
    <row r="28" spans="1:30" s="62" customFormat="1" ht="115.5" customHeight="1" x14ac:dyDescent="0.2">
      <c r="A28" s="403" t="s">
        <v>523</v>
      </c>
      <c r="B28" s="403"/>
      <c r="C28" s="404" t="s">
        <v>106</v>
      </c>
      <c r="D28" s="181" t="s">
        <v>107</v>
      </c>
      <c r="E28" s="182">
        <v>4099650</v>
      </c>
      <c r="F28" s="39">
        <v>8564.18</v>
      </c>
      <c r="G28" s="359">
        <v>1000000</v>
      </c>
      <c r="H28" s="359">
        <v>1000000</v>
      </c>
      <c r="I28" s="359">
        <v>1000000</v>
      </c>
      <c r="J28" s="359">
        <v>1091085.8199999998</v>
      </c>
      <c r="K28" s="359"/>
      <c r="L28" s="359"/>
      <c r="M28" s="359"/>
      <c r="N28" s="359"/>
      <c r="O28" s="359"/>
      <c r="P28" s="359"/>
      <c r="Q28" s="39">
        <v>0</v>
      </c>
      <c r="R28" s="39">
        <v>0</v>
      </c>
      <c r="S28" s="359"/>
      <c r="T28" s="359"/>
      <c r="U28" s="359"/>
      <c r="V28" s="39">
        <v>508564.18</v>
      </c>
      <c r="W28" s="39"/>
      <c r="X28" s="39">
        <v>500000</v>
      </c>
      <c r="Y28" s="359">
        <v>3091085.8200000003</v>
      </c>
      <c r="Z28" s="359">
        <v>0</v>
      </c>
      <c r="AA28" s="359"/>
      <c r="AB28" s="401"/>
      <c r="AC28" s="401"/>
      <c r="AD28" s="40">
        <f t="shared" si="0"/>
        <v>-4.6566128730773926E-10</v>
      </c>
    </row>
    <row r="29" spans="1:30" s="62" customFormat="1" ht="60" customHeight="1" x14ac:dyDescent="0.2">
      <c r="A29" s="403" t="s">
        <v>524</v>
      </c>
      <c r="B29" s="403"/>
      <c r="C29" s="404" t="s">
        <v>108</v>
      </c>
      <c r="D29" s="181" t="s">
        <v>109</v>
      </c>
      <c r="E29" s="182">
        <v>4411000</v>
      </c>
      <c r="F29" s="39">
        <v>555517.21</v>
      </c>
      <c r="G29" s="359">
        <v>500000</v>
      </c>
      <c r="H29" s="359">
        <v>2500000</v>
      </c>
      <c r="I29" s="359">
        <v>855482.79</v>
      </c>
      <c r="J29" s="359">
        <v>0</v>
      </c>
      <c r="K29" s="359"/>
      <c r="L29" s="359"/>
      <c r="M29" s="359">
        <v>958000</v>
      </c>
      <c r="N29" s="359"/>
      <c r="O29" s="359">
        <v>0</v>
      </c>
      <c r="P29" s="359"/>
      <c r="Q29" s="39">
        <v>0</v>
      </c>
      <c r="R29" s="39">
        <v>200000</v>
      </c>
      <c r="S29" s="359"/>
      <c r="T29" s="359"/>
      <c r="U29" s="359"/>
      <c r="V29" s="39">
        <v>397517.20999999996</v>
      </c>
      <c r="W29" s="39"/>
      <c r="X29" s="39">
        <v>2607482.79</v>
      </c>
      <c r="Y29" s="359">
        <v>0</v>
      </c>
      <c r="Z29" s="359">
        <v>0</v>
      </c>
      <c r="AA29" s="359">
        <v>248000</v>
      </c>
      <c r="AB29" s="401"/>
      <c r="AC29" s="401"/>
      <c r="AD29" s="40">
        <f t="shared" si="0"/>
        <v>0</v>
      </c>
    </row>
    <row r="30" spans="1:30" s="62" customFormat="1" ht="49.5" customHeight="1" x14ac:dyDescent="0.2">
      <c r="A30" s="403" t="s">
        <v>525</v>
      </c>
      <c r="B30" s="403"/>
      <c r="C30" s="404" t="s">
        <v>110</v>
      </c>
      <c r="D30" s="181" t="s">
        <v>111</v>
      </c>
      <c r="E30" s="182">
        <v>2723616.91</v>
      </c>
      <c r="F30" s="39">
        <v>209898.99</v>
      </c>
      <c r="G30" s="359">
        <v>500000</v>
      </c>
      <c r="H30" s="359">
        <v>1500000</v>
      </c>
      <c r="I30" s="359">
        <v>513717.92000000039</v>
      </c>
      <c r="J30" s="359">
        <v>0</v>
      </c>
      <c r="K30" s="359"/>
      <c r="L30" s="359"/>
      <c r="M30" s="359"/>
      <c r="N30" s="359"/>
      <c r="O30" s="359"/>
      <c r="P30" s="359"/>
      <c r="Q30" s="39">
        <v>0</v>
      </c>
      <c r="R30" s="39">
        <v>477555.36</v>
      </c>
      <c r="S30" s="359"/>
      <c r="T30" s="359"/>
      <c r="U30" s="359"/>
      <c r="V30" s="39">
        <v>232343.53000000003</v>
      </c>
      <c r="W30" s="39"/>
      <c r="X30" s="39">
        <v>879786.19</v>
      </c>
      <c r="Y30" s="359">
        <v>0</v>
      </c>
      <c r="Z30" s="359">
        <v>0</v>
      </c>
      <c r="AA30" s="359">
        <v>1133931.73</v>
      </c>
      <c r="AB30" s="401"/>
      <c r="AC30" s="401"/>
      <c r="AD30" s="40">
        <f t="shared" si="0"/>
        <v>0.1000000003259629</v>
      </c>
    </row>
    <row r="31" spans="1:30" s="62" customFormat="1" ht="63" customHeight="1" x14ac:dyDescent="0.2">
      <c r="A31" s="403" t="s">
        <v>526</v>
      </c>
      <c r="B31" s="403"/>
      <c r="C31" s="404" t="s">
        <v>112</v>
      </c>
      <c r="D31" s="181" t="s">
        <v>113</v>
      </c>
      <c r="E31" s="182">
        <v>2298500</v>
      </c>
      <c r="F31" s="39">
        <v>0</v>
      </c>
      <c r="G31" s="359">
        <v>0</v>
      </c>
      <c r="H31" s="359">
        <v>0</v>
      </c>
      <c r="I31" s="359">
        <v>0</v>
      </c>
      <c r="J31" s="359">
        <v>2298500</v>
      </c>
      <c r="K31" s="359"/>
      <c r="L31" s="359"/>
      <c r="M31" s="359"/>
      <c r="N31" s="359"/>
      <c r="O31" s="359"/>
      <c r="P31" s="359"/>
      <c r="Q31" s="39">
        <v>0</v>
      </c>
      <c r="R31" s="39">
        <v>0</v>
      </c>
      <c r="S31" s="359"/>
      <c r="T31" s="359"/>
      <c r="U31" s="359"/>
      <c r="V31" s="39">
        <v>0</v>
      </c>
      <c r="W31" s="39"/>
      <c r="X31" s="39">
        <v>0</v>
      </c>
      <c r="Y31" s="359">
        <v>0</v>
      </c>
      <c r="Z31" s="359">
        <v>0</v>
      </c>
      <c r="AA31" s="359"/>
      <c r="AB31" s="401">
        <v>2298500</v>
      </c>
      <c r="AC31" s="401"/>
      <c r="AD31" s="40">
        <f t="shared" si="0"/>
        <v>0</v>
      </c>
    </row>
    <row r="32" spans="1:30" s="62" customFormat="1" ht="66" customHeight="1" x14ac:dyDescent="0.2">
      <c r="A32" s="403" t="s">
        <v>527</v>
      </c>
      <c r="B32" s="403"/>
      <c r="C32" s="404" t="s">
        <v>114</v>
      </c>
      <c r="D32" s="181" t="s">
        <v>115</v>
      </c>
      <c r="E32" s="182">
        <f>1832426.62+200000+300000+400000</f>
        <v>2732426.62</v>
      </c>
      <c r="F32" s="39">
        <v>929947.49</v>
      </c>
      <c r="G32" s="359">
        <v>512982.05</v>
      </c>
      <c r="H32" s="359">
        <v>0</v>
      </c>
      <c r="I32" s="359">
        <v>0</v>
      </c>
      <c r="J32" s="359">
        <v>1289497.08</v>
      </c>
      <c r="K32" s="359"/>
      <c r="L32" s="359"/>
      <c r="M32" s="359"/>
      <c r="N32" s="359"/>
      <c r="O32" s="359"/>
      <c r="P32" s="359"/>
      <c r="Q32" s="39">
        <v>461052.19</v>
      </c>
      <c r="R32" s="39">
        <v>0</v>
      </c>
      <c r="S32" s="359"/>
      <c r="T32" s="359"/>
      <c r="U32" s="359"/>
      <c r="V32" s="39">
        <v>810000</v>
      </c>
      <c r="W32" s="39"/>
      <c r="X32" s="39">
        <v>0</v>
      </c>
      <c r="Y32" s="359">
        <v>0</v>
      </c>
      <c r="Z32" s="359">
        <v>171877.73000000016</v>
      </c>
      <c r="AA32" s="359"/>
      <c r="AB32" s="401">
        <f>275701.08+1013796</f>
        <v>1289497.08</v>
      </c>
      <c r="AC32" s="401"/>
      <c r="AD32" s="40">
        <f t="shared" si="0"/>
        <v>-0.38000000012107193</v>
      </c>
    </row>
    <row r="33" spans="1:30" s="62" customFormat="1" ht="106.5" customHeight="1" x14ac:dyDescent="0.2">
      <c r="A33" s="403" t="s">
        <v>528</v>
      </c>
      <c r="B33" s="403"/>
      <c r="C33" s="404" t="s">
        <v>116</v>
      </c>
      <c r="D33" s="181" t="s">
        <v>117</v>
      </c>
      <c r="E33" s="182">
        <v>900000</v>
      </c>
      <c r="F33" s="39">
        <v>44158.85</v>
      </c>
      <c r="G33" s="359">
        <v>93541.15</v>
      </c>
      <c r="H33" s="359">
        <v>762300</v>
      </c>
      <c r="I33" s="359">
        <v>0</v>
      </c>
      <c r="J33" s="359">
        <v>0</v>
      </c>
      <c r="K33" s="359"/>
      <c r="L33" s="359"/>
      <c r="M33" s="359"/>
      <c r="N33" s="359"/>
      <c r="O33" s="359"/>
      <c r="P33" s="359"/>
      <c r="Q33" s="39">
        <v>0</v>
      </c>
      <c r="R33" s="39">
        <v>762300</v>
      </c>
      <c r="S33" s="359"/>
      <c r="T33" s="359"/>
      <c r="U33" s="359"/>
      <c r="V33" s="39">
        <v>137700</v>
      </c>
      <c r="W33" s="39"/>
      <c r="X33" s="39">
        <v>0</v>
      </c>
      <c r="Y33" s="359">
        <v>0</v>
      </c>
      <c r="Z33" s="359">
        <v>0</v>
      </c>
      <c r="AA33" s="359"/>
      <c r="AB33" s="401"/>
      <c r="AC33" s="401"/>
      <c r="AD33" s="40">
        <f t="shared" si="0"/>
        <v>0</v>
      </c>
    </row>
    <row r="34" spans="1:30" s="62" customFormat="1" ht="64.5" customHeight="1" x14ac:dyDescent="0.2">
      <c r="A34" s="403" t="s">
        <v>529</v>
      </c>
      <c r="B34" s="403"/>
      <c r="C34" s="404" t="s">
        <v>118</v>
      </c>
      <c r="D34" s="181" t="s">
        <v>119</v>
      </c>
      <c r="E34" s="182">
        <v>335000</v>
      </c>
      <c r="F34" s="39">
        <v>0</v>
      </c>
      <c r="G34" s="359">
        <v>135000</v>
      </c>
      <c r="H34" s="359">
        <v>200000</v>
      </c>
      <c r="I34" s="359">
        <v>0</v>
      </c>
      <c r="J34" s="359">
        <v>0</v>
      </c>
      <c r="K34" s="359"/>
      <c r="L34" s="359"/>
      <c r="M34" s="359"/>
      <c r="N34" s="359"/>
      <c r="O34" s="359"/>
      <c r="P34" s="359"/>
      <c r="Q34" s="39">
        <v>0</v>
      </c>
      <c r="R34" s="39">
        <v>0</v>
      </c>
      <c r="S34" s="359"/>
      <c r="T34" s="359"/>
      <c r="U34" s="359"/>
      <c r="V34" s="39">
        <v>0</v>
      </c>
      <c r="W34" s="39"/>
      <c r="X34" s="39">
        <v>0</v>
      </c>
      <c r="Y34" s="359">
        <v>335000</v>
      </c>
      <c r="Z34" s="359">
        <v>0</v>
      </c>
      <c r="AA34" s="359"/>
      <c r="AB34" s="401"/>
      <c r="AC34" s="401"/>
      <c r="AD34" s="40">
        <f t="shared" si="0"/>
        <v>0</v>
      </c>
    </row>
    <row r="35" spans="1:30" s="62" customFormat="1" ht="84.75" customHeight="1" x14ac:dyDescent="0.2">
      <c r="A35" s="403" t="s">
        <v>530</v>
      </c>
      <c r="B35" s="403"/>
      <c r="C35" s="404" t="s">
        <v>120</v>
      </c>
      <c r="D35" s="181" t="s">
        <v>121</v>
      </c>
      <c r="E35" s="182">
        <v>410000</v>
      </c>
      <c r="F35" s="39">
        <v>119991.38999999998</v>
      </c>
      <c r="G35" s="359">
        <v>290008.61000000004</v>
      </c>
      <c r="H35" s="359">
        <v>0</v>
      </c>
      <c r="I35" s="359">
        <v>0</v>
      </c>
      <c r="J35" s="359">
        <v>0</v>
      </c>
      <c r="K35" s="359"/>
      <c r="L35" s="359"/>
      <c r="M35" s="359"/>
      <c r="N35" s="359"/>
      <c r="O35" s="359"/>
      <c r="P35" s="359"/>
      <c r="Q35" s="39">
        <v>0</v>
      </c>
      <c r="R35" s="39">
        <v>0</v>
      </c>
      <c r="S35" s="359"/>
      <c r="T35" s="359"/>
      <c r="U35" s="359"/>
      <c r="V35" s="39">
        <v>392586.94</v>
      </c>
      <c r="W35" s="39"/>
      <c r="X35" s="39">
        <v>0</v>
      </c>
      <c r="Y35" s="359">
        <v>0</v>
      </c>
      <c r="Z35" s="359">
        <v>17413.059999999998</v>
      </c>
      <c r="AA35" s="359"/>
      <c r="AB35" s="401"/>
      <c r="AC35" s="401"/>
      <c r="AD35" s="40">
        <f t="shared" si="0"/>
        <v>0</v>
      </c>
    </row>
    <row r="36" spans="1:30" s="62" customFormat="1" ht="105.75" customHeight="1" x14ac:dyDescent="0.2">
      <c r="A36" s="403" t="s">
        <v>531</v>
      </c>
      <c r="B36" s="403"/>
      <c r="C36" s="404" t="s">
        <v>122</v>
      </c>
      <c r="D36" s="181" t="s">
        <v>123</v>
      </c>
      <c r="E36" s="182">
        <v>720000</v>
      </c>
      <c r="F36" s="39">
        <v>23837.58</v>
      </c>
      <c r="G36" s="359">
        <v>640872.69000000006</v>
      </c>
      <c r="H36" s="359">
        <v>55289.73</v>
      </c>
      <c r="I36" s="359">
        <v>0</v>
      </c>
      <c r="J36" s="359">
        <v>0</v>
      </c>
      <c r="K36" s="359"/>
      <c r="L36" s="359"/>
      <c r="M36" s="359"/>
      <c r="N36" s="359"/>
      <c r="O36" s="359"/>
      <c r="P36" s="359"/>
      <c r="Q36" s="39">
        <v>0</v>
      </c>
      <c r="R36" s="39">
        <v>55289.73</v>
      </c>
      <c r="S36" s="359"/>
      <c r="T36" s="359"/>
      <c r="U36" s="359"/>
      <c r="V36" s="39">
        <v>664710.27</v>
      </c>
      <c r="W36" s="39"/>
      <c r="X36" s="39">
        <v>0</v>
      </c>
      <c r="Y36" s="359">
        <v>0</v>
      </c>
      <c r="Z36" s="359">
        <v>0</v>
      </c>
      <c r="AA36" s="359"/>
      <c r="AB36" s="401"/>
      <c r="AC36" s="401"/>
      <c r="AD36" s="40">
        <f t="shared" si="0"/>
        <v>0</v>
      </c>
    </row>
    <row r="37" spans="1:30" s="62" customFormat="1" ht="59.25" customHeight="1" x14ac:dyDescent="0.2">
      <c r="A37" s="403" t="s">
        <v>532</v>
      </c>
      <c r="B37" s="403"/>
      <c r="C37" s="404" t="s">
        <v>124</v>
      </c>
      <c r="D37" s="181" t="s">
        <v>423</v>
      </c>
      <c r="E37" s="182">
        <v>8000000</v>
      </c>
      <c r="F37" s="39">
        <v>0</v>
      </c>
      <c r="G37" s="359">
        <v>400000</v>
      </c>
      <c r="H37" s="359">
        <v>2000000</v>
      </c>
      <c r="I37" s="359">
        <v>4000000</v>
      </c>
      <c r="J37" s="359">
        <v>1600000</v>
      </c>
      <c r="K37" s="359"/>
      <c r="L37" s="359"/>
      <c r="M37" s="359"/>
      <c r="N37" s="359"/>
      <c r="O37" s="359"/>
      <c r="P37" s="359"/>
      <c r="Q37" s="39">
        <v>0</v>
      </c>
      <c r="R37" s="39">
        <v>0</v>
      </c>
      <c r="S37" s="359"/>
      <c r="T37" s="359"/>
      <c r="U37" s="359"/>
      <c r="V37" s="39">
        <v>400000</v>
      </c>
      <c r="W37" s="39"/>
      <c r="X37" s="39">
        <v>0</v>
      </c>
      <c r="Y37" s="359">
        <v>7600000</v>
      </c>
      <c r="Z37" s="359">
        <v>0</v>
      </c>
      <c r="AA37" s="359"/>
      <c r="AB37" s="401">
        <v>0</v>
      </c>
      <c r="AC37" s="401"/>
      <c r="AD37" s="40">
        <f t="shared" si="0"/>
        <v>0</v>
      </c>
    </row>
    <row r="38" spans="1:30" s="62" customFormat="1" ht="74.25" customHeight="1" x14ac:dyDescent="0.2">
      <c r="A38" s="403" t="s">
        <v>533</v>
      </c>
      <c r="B38" s="403"/>
      <c r="C38" s="404" t="s">
        <v>125</v>
      </c>
      <c r="D38" s="181" t="s">
        <v>126</v>
      </c>
      <c r="E38" s="182">
        <v>100000</v>
      </c>
      <c r="F38" s="39">
        <v>0</v>
      </c>
      <c r="G38" s="359">
        <v>0</v>
      </c>
      <c r="H38" s="359">
        <v>100000</v>
      </c>
      <c r="I38" s="359">
        <v>0</v>
      </c>
      <c r="J38" s="359">
        <v>0</v>
      </c>
      <c r="K38" s="359"/>
      <c r="L38" s="359"/>
      <c r="M38" s="359"/>
      <c r="N38" s="359"/>
      <c r="O38" s="359"/>
      <c r="P38" s="359"/>
      <c r="Q38" s="39">
        <v>0</v>
      </c>
      <c r="R38" s="39">
        <v>0</v>
      </c>
      <c r="S38" s="359"/>
      <c r="T38" s="359"/>
      <c r="U38" s="359"/>
      <c r="V38" s="39">
        <v>0</v>
      </c>
      <c r="W38" s="39"/>
      <c r="X38" s="39">
        <v>0</v>
      </c>
      <c r="Y38" s="359">
        <v>100000</v>
      </c>
      <c r="Z38" s="359">
        <v>0</v>
      </c>
      <c r="AA38" s="359"/>
      <c r="AB38" s="401"/>
      <c r="AC38" s="401"/>
      <c r="AD38" s="40">
        <f t="shared" si="0"/>
        <v>0</v>
      </c>
    </row>
    <row r="39" spans="1:30" s="62" customFormat="1" ht="89.25" customHeight="1" x14ac:dyDescent="0.2">
      <c r="A39" s="403" t="s">
        <v>534</v>
      </c>
      <c r="B39" s="403"/>
      <c r="C39" s="404" t="s">
        <v>127</v>
      </c>
      <c r="D39" s="181" t="s">
        <v>128</v>
      </c>
      <c r="E39" s="182">
        <f>250000+20000</f>
        <v>270000</v>
      </c>
      <c r="F39" s="39">
        <v>0</v>
      </c>
      <c r="G39" s="406">
        <v>270000</v>
      </c>
      <c r="H39" s="359">
        <v>0</v>
      </c>
      <c r="I39" s="359">
        <v>0</v>
      </c>
      <c r="J39" s="359">
        <v>0</v>
      </c>
      <c r="K39" s="359"/>
      <c r="L39" s="359"/>
      <c r="M39" s="359"/>
      <c r="N39" s="359"/>
      <c r="O39" s="359"/>
      <c r="P39" s="359"/>
      <c r="Q39" s="39"/>
      <c r="R39" s="39">
        <v>0</v>
      </c>
      <c r="S39" s="359"/>
      <c r="T39" s="359"/>
      <c r="U39" s="359"/>
      <c r="V39" s="39">
        <v>250000</v>
      </c>
      <c r="W39" s="39"/>
      <c r="X39" s="39">
        <v>20000</v>
      </c>
      <c r="Y39" s="359">
        <v>0</v>
      </c>
      <c r="Z39" s="359">
        <v>0</v>
      </c>
      <c r="AA39" s="359"/>
      <c r="AB39" s="401"/>
      <c r="AC39" s="401"/>
      <c r="AD39" s="40">
        <f t="shared" si="0"/>
        <v>0</v>
      </c>
    </row>
    <row r="40" spans="1:30" s="62" customFormat="1" ht="101.25" customHeight="1" x14ac:dyDescent="0.2">
      <c r="A40" s="403" t="s">
        <v>535</v>
      </c>
      <c r="B40" s="403"/>
      <c r="C40" s="404" t="s">
        <v>129</v>
      </c>
      <c r="D40" s="181" t="s">
        <v>130</v>
      </c>
      <c r="E40" s="182">
        <v>1600</v>
      </c>
      <c r="F40" s="39">
        <v>0</v>
      </c>
      <c r="G40" s="359">
        <v>1600</v>
      </c>
      <c r="H40" s="359">
        <v>0</v>
      </c>
      <c r="I40" s="359">
        <v>0</v>
      </c>
      <c r="J40" s="359">
        <v>0</v>
      </c>
      <c r="K40" s="359"/>
      <c r="L40" s="359"/>
      <c r="M40" s="359"/>
      <c r="N40" s="359"/>
      <c r="O40" s="359"/>
      <c r="P40" s="359"/>
      <c r="Q40" s="39"/>
      <c r="R40" s="39">
        <v>0</v>
      </c>
      <c r="S40" s="359"/>
      <c r="T40" s="359"/>
      <c r="U40" s="359"/>
      <c r="V40" s="39">
        <v>0</v>
      </c>
      <c r="W40" s="39"/>
      <c r="X40" s="39">
        <v>1600</v>
      </c>
      <c r="Y40" s="359">
        <v>0</v>
      </c>
      <c r="Z40" s="359">
        <v>0</v>
      </c>
      <c r="AA40" s="359"/>
      <c r="AB40" s="401"/>
      <c r="AC40" s="401"/>
      <c r="AD40" s="40">
        <f t="shared" si="0"/>
        <v>0</v>
      </c>
    </row>
    <row r="41" spans="1:30" s="62" customFormat="1" ht="101.25" customHeight="1" x14ac:dyDescent="0.2">
      <c r="A41" s="403"/>
      <c r="B41" s="403"/>
      <c r="C41" s="404" t="s">
        <v>499</v>
      </c>
      <c r="D41" s="273" t="s">
        <v>479</v>
      </c>
      <c r="E41" s="393">
        <v>17000</v>
      </c>
      <c r="F41" s="39"/>
      <c r="G41" s="359">
        <v>17000</v>
      </c>
      <c r="H41" s="359"/>
      <c r="I41" s="359"/>
      <c r="J41" s="359"/>
      <c r="K41" s="359"/>
      <c r="L41" s="359"/>
      <c r="M41" s="359"/>
      <c r="N41" s="359"/>
      <c r="O41" s="359"/>
      <c r="P41" s="359"/>
      <c r="Q41" s="39"/>
      <c r="R41" s="39"/>
      <c r="S41" s="359"/>
      <c r="T41" s="359"/>
      <c r="U41" s="359"/>
      <c r="V41" s="39">
        <v>10000</v>
      </c>
      <c r="W41" s="39"/>
      <c r="X41" s="39">
        <v>7000</v>
      </c>
      <c r="Y41" s="359"/>
      <c r="Z41" s="359"/>
      <c r="AA41" s="359"/>
      <c r="AB41" s="401"/>
      <c r="AC41" s="401"/>
      <c r="AD41" s="40">
        <f t="shared" si="0"/>
        <v>0</v>
      </c>
    </row>
    <row r="42" spans="1:30" s="62" customFormat="1" ht="101.25" customHeight="1" x14ac:dyDescent="0.2">
      <c r="A42" s="403"/>
      <c r="B42" s="403"/>
      <c r="C42" s="404" t="s">
        <v>500</v>
      </c>
      <c r="D42" s="273" t="s">
        <v>480</v>
      </c>
      <c r="E42" s="393">
        <v>270000</v>
      </c>
      <c r="F42" s="39"/>
      <c r="G42" s="359">
        <v>270000</v>
      </c>
      <c r="H42" s="359"/>
      <c r="I42" s="359"/>
      <c r="J42" s="359"/>
      <c r="K42" s="359"/>
      <c r="L42" s="359"/>
      <c r="M42" s="359"/>
      <c r="N42" s="359"/>
      <c r="O42" s="359"/>
      <c r="P42" s="359"/>
      <c r="Q42" s="39"/>
      <c r="R42" s="39"/>
      <c r="S42" s="359"/>
      <c r="T42" s="359"/>
      <c r="U42" s="359"/>
      <c r="V42" s="39">
        <v>0</v>
      </c>
      <c r="W42" s="39"/>
      <c r="X42" s="39">
        <v>270000</v>
      </c>
      <c r="Y42" s="359"/>
      <c r="Z42" s="359"/>
      <c r="AA42" s="359"/>
      <c r="AB42" s="401"/>
      <c r="AC42" s="401"/>
      <c r="AD42" s="40">
        <f t="shared" si="0"/>
        <v>0</v>
      </c>
    </row>
    <row r="43" spans="1:30" s="62" customFormat="1" ht="77.25" customHeight="1" x14ac:dyDescent="0.2">
      <c r="A43" s="403"/>
      <c r="B43" s="403"/>
      <c r="C43" s="404" t="s">
        <v>131</v>
      </c>
      <c r="D43" s="181" t="s">
        <v>424</v>
      </c>
      <c r="E43" s="182">
        <v>1000000</v>
      </c>
      <c r="F43" s="39">
        <v>0</v>
      </c>
      <c r="G43" s="359">
        <v>0</v>
      </c>
      <c r="H43" s="359">
        <v>1000000</v>
      </c>
      <c r="I43" s="359">
        <v>0</v>
      </c>
      <c r="J43" s="359">
        <v>0</v>
      </c>
      <c r="K43" s="359"/>
      <c r="L43" s="359"/>
      <c r="M43" s="359"/>
      <c r="N43" s="359"/>
      <c r="O43" s="359"/>
      <c r="P43" s="359"/>
      <c r="Q43" s="39"/>
      <c r="R43" s="39">
        <v>0</v>
      </c>
      <c r="S43" s="359"/>
      <c r="T43" s="359"/>
      <c r="U43" s="359"/>
      <c r="V43" s="39">
        <v>0</v>
      </c>
      <c r="W43" s="39"/>
      <c r="X43" s="39">
        <v>0</v>
      </c>
      <c r="Y43" s="359">
        <v>1000000</v>
      </c>
      <c r="Z43" s="359">
        <v>0</v>
      </c>
      <c r="AA43" s="359"/>
      <c r="AB43" s="401"/>
      <c r="AC43" s="401"/>
      <c r="AD43" s="40">
        <f t="shared" si="0"/>
        <v>0</v>
      </c>
    </row>
    <row r="44" spans="1:30" s="62" customFormat="1" ht="90" customHeight="1" x14ac:dyDescent="0.2">
      <c r="A44" s="403" t="s">
        <v>536</v>
      </c>
      <c r="B44" s="403"/>
      <c r="C44" s="404" t="s">
        <v>132</v>
      </c>
      <c r="D44" s="181" t="s">
        <v>133</v>
      </c>
      <c r="E44" s="182">
        <f>4465922+50000</f>
        <v>4515922</v>
      </c>
      <c r="F44" s="39">
        <v>0</v>
      </c>
      <c r="G44" s="359">
        <v>4515922</v>
      </c>
      <c r="H44" s="359"/>
      <c r="I44" s="359"/>
      <c r="J44" s="359"/>
      <c r="K44" s="359"/>
      <c r="L44" s="359"/>
      <c r="M44" s="359"/>
      <c r="N44" s="359"/>
      <c r="O44" s="359"/>
      <c r="P44" s="359"/>
      <c r="Q44" s="39"/>
      <c r="R44" s="39">
        <v>0</v>
      </c>
      <c r="S44" s="359"/>
      <c r="T44" s="359"/>
      <c r="U44" s="359"/>
      <c r="V44" s="39">
        <v>0</v>
      </c>
      <c r="W44" s="39"/>
      <c r="X44" s="39">
        <v>4515922</v>
      </c>
      <c r="Y44" s="359">
        <v>0</v>
      </c>
      <c r="Z44" s="359">
        <v>0</v>
      </c>
      <c r="AA44" s="359"/>
      <c r="AB44" s="401"/>
      <c r="AC44" s="401"/>
      <c r="AD44" s="40">
        <f t="shared" si="0"/>
        <v>0</v>
      </c>
    </row>
    <row r="45" spans="1:30" s="62" customFormat="1" ht="61.5" customHeight="1" x14ac:dyDescent="0.2">
      <c r="A45" s="403" t="s">
        <v>537</v>
      </c>
      <c r="B45" s="403"/>
      <c r="C45" s="404" t="s">
        <v>134</v>
      </c>
      <c r="D45" s="181" t="s">
        <v>135</v>
      </c>
      <c r="E45" s="182">
        <v>50000</v>
      </c>
      <c r="F45" s="39">
        <v>0</v>
      </c>
      <c r="G45" s="359">
        <v>50000</v>
      </c>
      <c r="H45" s="359">
        <v>0</v>
      </c>
      <c r="I45" s="359">
        <v>0</v>
      </c>
      <c r="J45" s="359">
        <v>0</v>
      </c>
      <c r="K45" s="359"/>
      <c r="L45" s="359"/>
      <c r="M45" s="359"/>
      <c r="N45" s="359"/>
      <c r="O45" s="359"/>
      <c r="P45" s="359"/>
      <c r="Q45" s="39">
        <v>0</v>
      </c>
      <c r="R45" s="39">
        <v>0</v>
      </c>
      <c r="S45" s="359"/>
      <c r="T45" s="359"/>
      <c r="U45" s="359"/>
      <c r="V45" s="39">
        <v>50000</v>
      </c>
      <c r="W45" s="39"/>
      <c r="X45" s="39">
        <v>0</v>
      </c>
      <c r="Y45" s="359">
        <v>0</v>
      </c>
      <c r="Z45" s="359">
        <v>0</v>
      </c>
      <c r="AA45" s="359"/>
      <c r="AB45" s="401"/>
      <c r="AC45" s="401"/>
      <c r="AD45" s="40">
        <f t="shared" si="0"/>
        <v>0</v>
      </c>
    </row>
    <row r="46" spans="1:30" s="62" customFormat="1" ht="77.25" customHeight="1" x14ac:dyDescent="0.2">
      <c r="A46" s="403"/>
      <c r="B46" s="403" t="s">
        <v>538</v>
      </c>
      <c r="C46" s="404" t="s">
        <v>425</v>
      </c>
      <c r="D46" s="181" t="s">
        <v>426</v>
      </c>
      <c r="E46" s="182">
        <v>600000</v>
      </c>
      <c r="F46" s="39">
        <v>0</v>
      </c>
      <c r="G46" s="359">
        <v>600000</v>
      </c>
      <c r="H46" s="359">
        <v>0</v>
      </c>
      <c r="I46" s="359">
        <v>0</v>
      </c>
      <c r="J46" s="359">
        <v>0</v>
      </c>
      <c r="K46" s="359"/>
      <c r="L46" s="359"/>
      <c r="M46" s="359"/>
      <c r="N46" s="359"/>
      <c r="O46" s="359"/>
      <c r="P46" s="359"/>
      <c r="Q46" s="39">
        <v>0</v>
      </c>
      <c r="R46" s="39">
        <v>0</v>
      </c>
      <c r="S46" s="359"/>
      <c r="T46" s="359"/>
      <c r="U46" s="359"/>
      <c r="V46" s="39">
        <v>600000</v>
      </c>
      <c r="W46" s="39"/>
      <c r="X46" s="39">
        <v>0</v>
      </c>
      <c r="Y46" s="359">
        <v>0</v>
      </c>
      <c r="Z46" s="359">
        <v>0</v>
      </c>
      <c r="AA46" s="359"/>
      <c r="AB46" s="401"/>
      <c r="AC46" s="401"/>
      <c r="AD46" s="40">
        <f t="shared" si="0"/>
        <v>0</v>
      </c>
    </row>
    <row r="47" spans="1:30" s="62" customFormat="1" ht="77.25" customHeight="1" x14ac:dyDescent="0.2">
      <c r="A47" s="403"/>
      <c r="B47" s="403" t="s">
        <v>538</v>
      </c>
      <c r="C47" s="404" t="s">
        <v>427</v>
      </c>
      <c r="D47" s="181" t="s">
        <v>428</v>
      </c>
      <c r="E47" s="182">
        <v>1600000</v>
      </c>
      <c r="F47" s="39">
        <v>0</v>
      </c>
      <c r="G47" s="359">
        <v>100000</v>
      </c>
      <c r="H47" s="359">
        <v>0</v>
      </c>
      <c r="I47" s="359">
        <v>0</v>
      </c>
      <c r="J47" s="359">
        <v>1500000</v>
      </c>
      <c r="K47" s="359"/>
      <c r="L47" s="359"/>
      <c r="M47" s="359"/>
      <c r="N47" s="359"/>
      <c r="O47" s="359"/>
      <c r="P47" s="359"/>
      <c r="Q47" s="39">
        <v>0</v>
      </c>
      <c r="R47" s="39">
        <v>0</v>
      </c>
      <c r="S47" s="359"/>
      <c r="T47" s="359"/>
      <c r="U47" s="359"/>
      <c r="V47" s="39">
        <v>100000</v>
      </c>
      <c r="W47" s="39"/>
      <c r="X47" s="39">
        <v>0</v>
      </c>
      <c r="Y47" s="359">
        <v>0</v>
      </c>
      <c r="Z47" s="359">
        <v>0</v>
      </c>
      <c r="AA47" s="359"/>
      <c r="AB47" s="401">
        <f>500000+1000000</f>
        <v>1500000</v>
      </c>
      <c r="AC47" s="401"/>
      <c r="AD47" s="40">
        <f t="shared" si="0"/>
        <v>0</v>
      </c>
    </row>
    <row r="48" spans="1:30" s="62" customFormat="1" ht="77.25" customHeight="1" x14ac:dyDescent="0.2">
      <c r="A48" s="403"/>
      <c r="B48" s="403" t="s">
        <v>540</v>
      </c>
      <c r="C48" s="404" t="s">
        <v>429</v>
      </c>
      <c r="D48" s="181" t="s">
        <v>430</v>
      </c>
      <c r="E48" s="182">
        <v>400000</v>
      </c>
      <c r="F48" s="39">
        <v>0</v>
      </c>
      <c r="G48" s="359">
        <v>400000</v>
      </c>
      <c r="H48" s="359">
        <v>0</v>
      </c>
      <c r="I48" s="359">
        <v>0</v>
      </c>
      <c r="J48" s="359">
        <v>0</v>
      </c>
      <c r="K48" s="359"/>
      <c r="L48" s="359"/>
      <c r="M48" s="359"/>
      <c r="N48" s="359"/>
      <c r="O48" s="359"/>
      <c r="P48" s="359"/>
      <c r="Q48" s="39">
        <v>0</v>
      </c>
      <c r="R48" s="39">
        <v>0</v>
      </c>
      <c r="S48" s="359"/>
      <c r="T48" s="359"/>
      <c r="U48" s="359"/>
      <c r="V48" s="39">
        <v>400000</v>
      </c>
      <c r="W48" s="39"/>
      <c r="X48" s="39">
        <v>0</v>
      </c>
      <c r="Y48" s="359">
        <v>0</v>
      </c>
      <c r="Z48" s="359">
        <v>0</v>
      </c>
      <c r="AA48" s="359"/>
      <c r="AB48" s="401"/>
      <c r="AC48" s="401"/>
      <c r="AD48" s="40">
        <f t="shared" si="0"/>
        <v>0</v>
      </c>
    </row>
    <row r="49" spans="1:30" s="62" customFormat="1" ht="77.25" customHeight="1" x14ac:dyDescent="0.2">
      <c r="A49" s="403"/>
      <c r="B49" s="403" t="s">
        <v>538</v>
      </c>
      <c r="C49" s="404" t="s">
        <v>431</v>
      </c>
      <c r="D49" s="181" t="s">
        <v>432</v>
      </c>
      <c r="E49" s="182">
        <v>500000</v>
      </c>
      <c r="F49" s="39">
        <v>0</v>
      </c>
      <c r="G49" s="359">
        <v>200000</v>
      </c>
      <c r="H49" s="359">
        <v>300000</v>
      </c>
      <c r="I49" s="359">
        <v>0</v>
      </c>
      <c r="J49" s="359">
        <v>0</v>
      </c>
      <c r="K49" s="359"/>
      <c r="L49" s="359"/>
      <c r="M49" s="359"/>
      <c r="N49" s="359"/>
      <c r="O49" s="359"/>
      <c r="P49" s="359"/>
      <c r="Q49" s="39">
        <v>0</v>
      </c>
      <c r="R49" s="39">
        <v>0</v>
      </c>
      <c r="S49" s="359"/>
      <c r="T49" s="359"/>
      <c r="U49" s="359"/>
      <c r="V49" s="39">
        <v>200000</v>
      </c>
      <c r="W49" s="39"/>
      <c r="X49" s="39">
        <v>300000</v>
      </c>
      <c r="Y49" s="359">
        <v>0</v>
      </c>
      <c r="Z49" s="359">
        <v>0</v>
      </c>
      <c r="AA49" s="359"/>
      <c r="AB49" s="401"/>
      <c r="AC49" s="401"/>
      <c r="AD49" s="40">
        <f t="shared" si="0"/>
        <v>0</v>
      </c>
    </row>
    <row r="50" spans="1:30" s="62" customFormat="1" ht="110.25" customHeight="1" x14ac:dyDescent="0.2">
      <c r="A50" s="403"/>
      <c r="B50" s="403"/>
      <c r="C50" s="404" t="s">
        <v>433</v>
      </c>
      <c r="D50" s="181" t="s">
        <v>434</v>
      </c>
      <c r="E50" s="182">
        <v>300000</v>
      </c>
      <c r="F50" s="39">
        <v>0</v>
      </c>
      <c r="G50" s="359">
        <v>0</v>
      </c>
      <c r="H50" s="359">
        <v>0</v>
      </c>
      <c r="I50" s="359">
        <v>0</v>
      </c>
      <c r="J50" s="359">
        <v>300000</v>
      </c>
      <c r="K50" s="359"/>
      <c r="L50" s="359"/>
      <c r="M50" s="359"/>
      <c r="N50" s="359"/>
      <c r="O50" s="359"/>
      <c r="P50" s="359"/>
      <c r="Q50" s="39">
        <v>0</v>
      </c>
      <c r="R50" s="39">
        <v>0</v>
      </c>
      <c r="S50" s="359"/>
      <c r="T50" s="359"/>
      <c r="U50" s="359"/>
      <c r="V50" s="39">
        <v>0</v>
      </c>
      <c r="W50" s="39"/>
      <c r="X50" s="39">
        <v>0</v>
      </c>
      <c r="Y50" s="359">
        <v>0</v>
      </c>
      <c r="Z50" s="359">
        <v>0</v>
      </c>
      <c r="AA50" s="359"/>
      <c r="AB50" s="401">
        <v>300000</v>
      </c>
      <c r="AC50" s="401"/>
      <c r="AD50" s="40">
        <f t="shared" si="0"/>
        <v>0</v>
      </c>
    </row>
    <row r="51" spans="1:30" s="62" customFormat="1" ht="99.75" customHeight="1" x14ac:dyDescent="0.2">
      <c r="A51" s="403"/>
      <c r="B51" s="403"/>
      <c r="C51" s="404" t="s">
        <v>435</v>
      </c>
      <c r="D51" s="181" t="s">
        <v>436</v>
      </c>
      <c r="E51" s="182">
        <v>4000000</v>
      </c>
      <c r="F51" s="39">
        <v>0</v>
      </c>
      <c r="G51" s="359">
        <v>200000</v>
      </c>
      <c r="H51" s="359">
        <v>1000000</v>
      </c>
      <c r="I51" s="359">
        <v>2000000</v>
      </c>
      <c r="J51" s="359">
        <v>800000</v>
      </c>
      <c r="K51" s="359"/>
      <c r="L51" s="359"/>
      <c r="M51" s="359"/>
      <c r="N51" s="359"/>
      <c r="O51" s="359"/>
      <c r="P51" s="359"/>
      <c r="Q51" s="39"/>
      <c r="R51" s="39">
        <v>0</v>
      </c>
      <c r="S51" s="359"/>
      <c r="T51" s="359"/>
      <c r="U51" s="359"/>
      <c r="V51" s="39">
        <v>200000</v>
      </c>
      <c r="W51" s="39"/>
      <c r="X51" s="39">
        <v>0</v>
      </c>
      <c r="Y51" s="359">
        <v>3800000</v>
      </c>
      <c r="Z51" s="359">
        <v>0</v>
      </c>
      <c r="AA51" s="359"/>
      <c r="AB51" s="401"/>
      <c r="AC51" s="401"/>
      <c r="AD51" s="40">
        <f t="shared" si="0"/>
        <v>0</v>
      </c>
    </row>
    <row r="52" spans="1:30" s="62" customFormat="1" ht="122.25" customHeight="1" x14ac:dyDescent="0.2">
      <c r="A52" s="403"/>
      <c r="B52" s="403"/>
      <c r="C52" s="404" t="s">
        <v>437</v>
      </c>
      <c r="D52" s="181" t="s">
        <v>438</v>
      </c>
      <c r="E52" s="182">
        <v>450000</v>
      </c>
      <c r="F52" s="39">
        <v>0</v>
      </c>
      <c r="G52" s="359">
        <v>150000</v>
      </c>
      <c r="H52" s="359">
        <v>0</v>
      </c>
      <c r="I52" s="359">
        <v>0</v>
      </c>
      <c r="J52" s="359">
        <v>300000</v>
      </c>
      <c r="K52" s="359"/>
      <c r="L52" s="359"/>
      <c r="M52" s="359"/>
      <c r="N52" s="359"/>
      <c r="O52" s="359"/>
      <c r="P52" s="359"/>
      <c r="Q52" s="359"/>
      <c r="R52" s="359">
        <v>0</v>
      </c>
      <c r="S52" s="359"/>
      <c r="T52" s="359"/>
      <c r="U52" s="359"/>
      <c r="V52" s="359">
        <v>150000</v>
      </c>
      <c r="W52" s="359"/>
      <c r="X52" s="359">
        <v>0</v>
      </c>
      <c r="Y52" s="359">
        <v>0</v>
      </c>
      <c r="Z52" s="359">
        <v>0</v>
      </c>
      <c r="AA52" s="359"/>
      <c r="AB52" s="401">
        <v>300000</v>
      </c>
      <c r="AC52" s="401"/>
      <c r="AD52" s="40">
        <f t="shared" si="0"/>
        <v>0</v>
      </c>
    </row>
    <row r="53" spans="1:30" s="62" customFormat="1" ht="24" thickBot="1" x14ac:dyDescent="0.25">
      <c r="B53" s="394"/>
      <c r="C53" s="34"/>
      <c r="D53" s="395"/>
      <c r="E53" s="389"/>
      <c r="F53" s="389"/>
      <c r="G53" s="389"/>
      <c r="H53" s="389"/>
      <c r="I53" s="389"/>
      <c r="J53" s="389"/>
      <c r="K53" s="389"/>
      <c r="L53" s="389"/>
      <c r="M53" s="389"/>
      <c r="N53" s="389"/>
      <c r="O53" s="389"/>
      <c r="P53" s="389"/>
      <c r="Q53" s="389"/>
      <c r="R53" s="389"/>
      <c r="S53" s="389"/>
      <c r="T53" s="389"/>
      <c r="U53" s="389"/>
      <c r="V53" s="390"/>
      <c r="W53" s="399"/>
      <c r="X53" s="390"/>
      <c r="Y53" s="389"/>
      <c r="Z53" s="389"/>
      <c r="AA53" s="389"/>
      <c r="AB53" s="389"/>
      <c r="AC53" s="399"/>
      <c r="AD53" s="389"/>
    </row>
    <row r="54" spans="1:30" s="62" customFormat="1" ht="69.75" customHeight="1" thickBot="1" x14ac:dyDescent="0.25">
      <c r="B54" s="391"/>
      <c r="C54" s="34"/>
      <c r="D54" s="396" t="s">
        <v>136</v>
      </c>
      <c r="E54" s="392">
        <f>SUM(E6:E52)</f>
        <v>145424645.40000001</v>
      </c>
      <c r="F54" s="392">
        <f t="shared" ref="F54:AD54" si="1">SUM(F6:F52)</f>
        <v>46621659.009999998</v>
      </c>
      <c r="G54" s="392">
        <f t="shared" si="1"/>
        <v>16521695.799999999</v>
      </c>
      <c r="H54" s="392">
        <f t="shared" si="1"/>
        <v>31404089.91</v>
      </c>
      <c r="I54" s="392">
        <f t="shared" si="1"/>
        <v>30369200.710000001</v>
      </c>
      <c r="J54" s="392">
        <f t="shared" si="1"/>
        <v>20507999.969999999</v>
      </c>
      <c r="K54" s="392">
        <f t="shared" si="1"/>
        <v>3211000</v>
      </c>
      <c r="L54" s="392">
        <f t="shared" si="1"/>
        <v>0</v>
      </c>
      <c r="M54" s="392">
        <f t="shared" si="1"/>
        <v>3307968</v>
      </c>
      <c r="N54" s="392">
        <f t="shared" si="1"/>
        <v>0</v>
      </c>
      <c r="O54" s="392">
        <f t="shared" si="1"/>
        <v>618476.43999999994</v>
      </c>
      <c r="P54" s="392">
        <f t="shared" si="1"/>
        <v>16018128.949999999</v>
      </c>
      <c r="Q54" s="392">
        <f t="shared" si="1"/>
        <v>461052.19</v>
      </c>
      <c r="R54" s="392">
        <f t="shared" si="1"/>
        <v>2110553.73</v>
      </c>
      <c r="S54" s="392">
        <f t="shared" si="1"/>
        <v>0</v>
      </c>
      <c r="T54" s="392">
        <f t="shared" si="1"/>
        <v>0</v>
      </c>
      <c r="U54" s="392">
        <f t="shared" si="1"/>
        <v>0</v>
      </c>
      <c r="V54" s="392">
        <f t="shared" si="1"/>
        <v>8509913.4600000009</v>
      </c>
      <c r="W54" s="392">
        <f t="shared" si="1"/>
        <v>0</v>
      </c>
      <c r="X54" s="392">
        <f t="shared" si="1"/>
        <v>46101790.979999997</v>
      </c>
      <c r="Y54" s="392">
        <f t="shared" si="1"/>
        <v>25754532.25</v>
      </c>
      <c r="Z54" s="392">
        <f t="shared" si="1"/>
        <v>852745.64000000618</v>
      </c>
      <c r="AA54" s="392">
        <f t="shared" si="1"/>
        <v>27359431.73</v>
      </c>
      <c r="AB54" s="392">
        <f t="shared" si="1"/>
        <v>11119052.310000001</v>
      </c>
      <c r="AC54" s="400"/>
      <c r="AD54" s="392">
        <f t="shared" si="1"/>
        <v>-0.2800000038696453</v>
      </c>
    </row>
    <row r="55" spans="1:30" s="62" customFormat="1" x14ac:dyDescent="0.2">
      <c r="C55" s="34"/>
    </row>
    <row r="56" spans="1:30" s="391" customFormat="1" hidden="1" x14ac:dyDescent="0.2">
      <c r="D56" s="391" t="s">
        <v>441</v>
      </c>
      <c r="E56" s="391">
        <v>125747986.76000001</v>
      </c>
      <c r="F56" s="391">
        <v>45297656.389999993</v>
      </c>
      <c r="G56" s="391">
        <v>6135280.3099999996</v>
      </c>
      <c r="H56" s="391">
        <v>17085260.68</v>
      </c>
      <c r="I56" s="391">
        <v>24777677.77</v>
      </c>
      <c r="J56" s="391">
        <v>32452111.609999999</v>
      </c>
      <c r="K56" s="391">
        <v>3211000</v>
      </c>
      <c r="L56" s="391">
        <v>0</v>
      </c>
      <c r="M56" s="391">
        <v>3307968</v>
      </c>
      <c r="N56" s="391">
        <v>0</v>
      </c>
      <c r="O56" s="391">
        <v>618476.43999999994</v>
      </c>
      <c r="P56" s="391">
        <v>16018128.949999999</v>
      </c>
      <c r="Q56" s="391">
        <v>461052.19</v>
      </c>
      <c r="R56" s="391">
        <v>2110553.73</v>
      </c>
      <c r="S56" s="391">
        <v>0</v>
      </c>
      <c r="T56" s="391">
        <v>0</v>
      </c>
      <c r="U56" s="391">
        <v>0</v>
      </c>
      <c r="V56" s="391">
        <v>8509913.4600000009</v>
      </c>
      <c r="X56" s="391">
        <v>46101790.979999997</v>
      </c>
      <c r="Y56" s="391">
        <v>24379427.330000002</v>
      </c>
      <c r="Z56" s="391">
        <v>1681103.2300000063</v>
      </c>
      <c r="AA56" s="391">
        <v>25029133.5</v>
      </c>
      <c r="AB56" s="391">
        <v>10815274.689999999</v>
      </c>
    </row>
    <row r="57" spans="1:30" s="391" customFormat="1" hidden="1" x14ac:dyDescent="0.2"/>
    <row r="58" spans="1:30" s="391" customFormat="1" hidden="1" x14ac:dyDescent="0.2">
      <c r="D58" s="391" t="s">
        <v>442</v>
      </c>
      <c r="E58" s="391">
        <f t="shared" ref="E58:J58" si="2">E54-E56</f>
        <v>19676658.640000001</v>
      </c>
      <c r="F58" s="391">
        <f t="shared" si="2"/>
        <v>1324002.6200000048</v>
      </c>
      <c r="G58" s="391">
        <f t="shared" si="2"/>
        <v>10386415.489999998</v>
      </c>
      <c r="H58" s="391">
        <f t="shared" si="2"/>
        <v>14318829.23</v>
      </c>
      <c r="I58" s="391">
        <f t="shared" si="2"/>
        <v>5591522.9400000013</v>
      </c>
      <c r="J58" s="391">
        <f t="shared" si="2"/>
        <v>-11944111.640000001</v>
      </c>
      <c r="K58" s="391">
        <f t="shared" ref="K58:AD58" si="3">K54-K56</f>
        <v>0</v>
      </c>
      <c r="L58" s="391">
        <f t="shared" si="3"/>
        <v>0</v>
      </c>
      <c r="M58" s="391">
        <f t="shared" si="3"/>
        <v>0</v>
      </c>
      <c r="N58" s="391">
        <f t="shared" si="3"/>
        <v>0</v>
      </c>
      <c r="O58" s="391">
        <f t="shared" si="3"/>
        <v>0</v>
      </c>
      <c r="P58" s="391">
        <f t="shared" si="3"/>
        <v>0</v>
      </c>
      <c r="Q58" s="391">
        <f t="shared" si="3"/>
        <v>0</v>
      </c>
      <c r="R58" s="391">
        <f t="shared" si="3"/>
        <v>0</v>
      </c>
      <c r="S58" s="391">
        <f t="shared" si="3"/>
        <v>0</v>
      </c>
      <c r="T58" s="391">
        <f t="shared" si="3"/>
        <v>0</v>
      </c>
      <c r="U58" s="391">
        <f t="shared" si="3"/>
        <v>0</v>
      </c>
      <c r="V58" s="391">
        <f>V56-V54</f>
        <v>0</v>
      </c>
      <c r="X58" s="391">
        <f>X56-X54</f>
        <v>0</v>
      </c>
      <c r="Y58" s="391">
        <f t="shared" si="3"/>
        <v>1375104.9199999981</v>
      </c>
      <c r="Z58" s="391">
        <f t="shared" si="3"/>
        <v>-828357.59000000008</v>
      </c>
      <c r="AA58" s="391">
        <f t="shared" si="3"/>
        <v>2330298.2300000004</v>
      </c>
      <c r="AB58" s="391">
        <f t="shared" si="3"/>
        <v>303777.62000000104</v>
      </c>
      <c r="AD58" s="391">
        <f t="shared" si="3"/>
        <v>-0.2800000038696453</v>
      </c>
    </row>
    <row r="59" spans="1:30" s="391" customFormat="1" hidden="1" x14ac:dyDescent="0.2"/>
    <row r="60" spans="1:30" s="391" customFormat="1" hidden="1" x14ac:dyDescent="0.2"/>
    <row r="61" spans="1:30" s="391" customFormat="1" hidden="1" x14ac:dyDescent="0.2"/>
    <row r="62" spans="1:30" s="391" customFormat="1" hidden="1" x14ac:dyDescent="0.2"/>
    <row r="63" spans="1:30" s="391" customFormat="1" hidden="1" x14ac:dyDescent="0.2"/>
    <row r="64" spans="1:30" s="62" customFormat="1" hidden="1" x14ac:dyDescent="0.2">
      <c r="C64" s="34"/>
      <c r="Y64" s="391"/>
      <c r="Z64" s="391"/>
      <c r="AA64" s="391"/>
    </row>
    <row r="65" spans="3:27" s="62" customFormat="1" hidden="1" x14ac:dyDescent="0.2">
      <c r="C65" s="34"/>
      <c r="Y65" s="391"/>
      <c r="Z65" s="391"/>
      <c r="AA65" s="391"/>
    </row>
    <row r="66" spans="3:27" s="62" customFormat="1" hidden="1" x14ac:dyDescent="0.2">
      <c r="C66" s="34"/>
      <c r="Y66" s="391"/>
      <c r="Z66" s="391"/>
    </row>
    <row r="67" spans="3:27" s="62" customFormat="1" hidden="1" x14ac:dyDescent="0.2">
      <c r="C67" s="34"/>
      <c r="Y67" s="391"/>
      <c r="Z67" s="391"/>
    </row>
    <row r="68" spans="3:27" hidden="1" x14ac:dyDescent="0.2">
      <c r="Y68" s="166"/>
      <c r="Z68" s="166"/>
    </row>
    <row r="69" spans="3:27" hidden="1" x14ac:dyDescent="0.2">
      <c r="Y69" s="166"/>
      <c r="Z69" s="166"/>
    </row>
    <row r="70" spans="3:27" hidden="1" x14ac:dyDescent="0.2"/>
    <row r="71" spans="3:27" hidden="1" x14ac:dyDescent="0.2"/>
    <row r="72" spans="3:27" hidden="1" x14ac:dyDescent="0.2"/>
    <row r="73" spans="3:27" hidden="1" x14ac:dyDescent="0.2"/>
    <row r="74" spans="3:27" hidden="1" x14ac:dyDescent="0.2"/>
    <row r="75" spans="3:27" hidden="1" x14ac:dyDescent="0.2"/>
    <row r="76" spans="3:27" hidden="1" x14ac:dyDescent="0.2"/>
    <row r="77" spans="3:27" hidden="1" x14ac:dyDescent="0.2"/>
    <row r="78" spans="3:27" hidden="1" x14ac:dyDescent="0.2"/>
    <row r="79" spans="3:27" hidden="1" x14ac:dyDescent="0.2"/>
    <row r="80" spans="3:27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</sheetData>
  <sheetProtection selectLockedCells="1" selectUnlockedCells="1"/>
  <mergeCells count="14">
    <mergeCell ref="AB4:AB5"/>
    <mergeCell ref="AD4:AD5"/>
    <mergeCell ref="AC4:AC5"/>
    <mergeCell ref="F4:F5"/>
    <mergeCell ref="G4:J4"/>
    <mergeCell ref="K4:M4"/>
    <mergeCell ref="N4:R4"/>
    <mergeCell ref="B4:B5"/>
    <mergeCell ref="A4:A5"/>
    <mergeCell ref="C4:C5"/>
    <mergeCell ref="S4:Z4"/>
    <mergeCell ref="AA4:AA5"/>
    <mergeCell ref="D4:D5"/>
    <mergeCell ref="E4:E5"/>
  </mergeCells>
  <printOptions horizontalCentered="1" verticalCentered="1" gridLines="1"/>
  <pageMargins left="3.937007874015748E-2" right="3.937007874015748E-2" top="0.51181102362204722" bottom="0.15748031496062992" header="0.51181102362204722" footer="0.51181102362204722"/>
  <pageSetup paperSize="8" scale="18" firstPageNumber="0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G93"/>
  <sheetViews>
    <sheetView zoomScale="40" zoomScaleNormal="40" zoomScalePageLayoutView="45" workbookViewId="0">
      <pane xSplit="7" ySplit="7" topLeftCell="H8" activePane="bottomRight" state="frozen"/>
      <selection pane="topRight" activeCell="M1" sqref="M1"/>
      <selection pane="bottomLeft" activeCell="A10" sqref="A10"/>
      <selection pane="bottomRight" activeCell="H8" sqref="H8:K64"/>
    </sheetView>
  </sheetViews>
  <sheetFormatPr defaultColWidth="41.5703125" defaultRowHeight="25.5" x14ac:dyDescent="0.2"/>
  <cols>
    <col min="1" max="1" width="7" style="29" customWidth="1"/>
    <col min="2" max="2" width="28" style="29" customWidth="1"/>
    <col min="3" max="3" width="22.28515625" style="29" customWidth="1"/>
    <col min="4" max="4" width="19.7109375" style="43" customWidth="1"/>
    <col min="5" max="5" width="62.85546875" style="29" customWidth="1"/>
    <col min="6" max="6" width="41.5703125" style="29"/>
    <col min="7" max="7" width="35.85546875" style="29" customWidth="1"/>
    <col min="8" max="8" width="33.5703125" style="29" customWidth="1"/>
    <col min="9" max="9" width="34.5703125" style="29" customWidth="1"/>
    <col min="10" max="10" width="32.7109375" style="29" customWidth="1"/>
    <col min="11" max="11" width="34.42578125" style="29" bestFit="1" customWidth="1"/>
    <col min="12" max="12" width="37.140625" style="29" customWidth="1"/>
    <col min="13" max="13" width="35.85546875" style="29" customWidth="1"/>
    <col min="14" max="14" width="31" style="29" customWidth="1"/>
    <col min="15" max="15" width="30.42578125" style="29" customWidth="1"/>
    <col min="16" max="16" width="28.28515625" style="29" customWidth="1"/>
    <col min="17" max="17" width="32.140625" style="29" customWidth="1"/>
    <col min="18" max="18" width="31.140625" style="29" customWidth="1"/>
    <col min="19" max="19" width="36.42578125" style="29" customWidth="1"/>
    <col min="20" max="20" width="30.140625" style="29" customWidth="1"/>
    <col min="21" max="21" width="31.140625" style="29" customWidth="1"/>
    <col min="22" max="25" width="32.85546875" style="29" customWidth="1"/>
    <col min="26" max="26" width="34.5703125" style="29" customWidth="1"/>
    <col min="27" max="27" width="41.5703125" style="29" customWidth="1"/>
    <col min="28" max="28" width="32.7109375" style="29" customWidth="1"/>
    <col min="29" max="29" width="32.5703125" style="29" customWidth="1"/>
    <col min="30" max="30" width="41.5703125" style="29" hidden="1" customWidth="1"/>
    <col min="31" max="31" width="41.5703125" style="44" customWidth="1"/>
    <col min="32" max="32" width="41.5703125" style="29" hidden="1" customWidth="1"/>
    <col min="33" max="33" width="41.5703125" style="29" customWidth="1"/>
    <col min="34" max="16384" width="41.5703125" style="29"/>
  </cols>
  <sheetData>
    <row r="1" spans="2:33" ht="26.25" thickBot="1" x14ac:dyDescent="0.25">
      <c r="B1" s="42"/>
      <c r="C1" s="42"/>
      <c r="E1" s="45"/>
    </row>
    <row r="2" spans="2:33" ht="36" thickBot="1" x14ac:dyDescent="0.25">
      <c r="B2" s="333"/>
      <c r="C2" s="333"/>
      <c r="D2" s="168"/>
      <c r="E2" s="46" t="s">
        <v>138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330"/>
      <c r="Y2" s="47"/>
      <c r="Z2" s="47"/>
      <c r="AA2" s="47"/>
      <c r="AB2" s="47"/>
      <c r="AC2" s="47"/>
      <c r="AD2" s="48"/>
      <c r="AE2" s="49"/>
    </row>
    <row r="3" spans="2:33" ht="25.5" hidden="1" customHeight="1" x14ac:dyDescent="0.2">
      <c r="B3" s="333"/>
      <c r="C3" s="333"/>
      <c r="D3" s="168"/>
    </row>
    <row r="4" spans="2:33" s="51" customFormat="1" ht="26.25" hidden="1" customHeight="1" x14ac:dyDescent="0.2">
      <c r="B4" s="334"/>
      <c r="C4" s="334"/>
      <c r="D4" s="169"/>
      <c r="E4" s="51">
        <v>1</v>
      </c>
      <c r="F4" s="51">
        <v>2</v>
      </c>
      <c r="H4" s="52">
        <v>4</v>
      </c>
      <c r="I4" s="51">
        <v>5</v>
      </c>
      <c r="J4" s="51">
        <v>6</v>
      </c>
      <c r="K4" s="51">
        <v>7</v>
      </c>
      <c r="L4" s="51">
        <v>8</v>
      </c>
      <c r="M4" s="51">
        <v>9</v>
      </c>
      <c r="N4" s="51">
        <v>10</v>
      </c>
      <c r="O4" s="51">
        <v>11</v>
      </c>
      <c r="P4" s="51">
        <v>12</v>
      </c>
      <c r="Q4" s="51">
        <v>13</v>
      </c>
      <c r="R4" s="51">
        <v>14</v>
      </c>
      <c r="S4" s="51">
        <v>15</v>
      </c>
      <c r="T4" s="51">
        <v>16</v>
      </c>
      <c r="U4" s="51">
        <v>17</v>
      </c>
      <c r="V4" s="51">
        <v>18</v>
      </c>
      <c r="Z4" s="51">
        <v>20</v>
      </c>
      <c r="AA4" s="51">
        <v>21</v>
      </c>
      <c r="AB4" s="51">
        <v>22</v>
      </c>
      <c r="AC4" s="51">
        <v>23</v>
      </c>
    </row>
    <row r="5" spans="2:33" ht="74.25" customHeight="1" thickBot="1" x14ac:dyDescent="0.25">
      <c r="B5" s="452" t="s">
        <v>492</v>
      </c>
      <c r="C5" s="452" t="s">
        <v>491</v>
      </c>
      <c r="D5" s="452" t="s">
        <v>443</v>
      </c>
      <c r="E5" s="452" t="s">
        <v>2</v>
      </c>
      <c r="F5" s="452" t="s">
        <v>489</v>
      </c>
      <c r="G5" s="452" t="s">
        <v>490</v>
      </c>
      <c r="H5" s="446" t="s">
        <v>49</v>
      </c>
      <c r="I5" s="447"/>
      <c r="J5" s="448"/>
      <c r="K5" s="449"/>
      <c r="L5" s="460" t="s">
        <v>493</v>
      </c>
      <c r="M5" s="461"/>
      <c r="N5" s="461"/>
      <c r="O5" s="462" t="s">
        <v>494</v>
      </c>
      <c r="P5" s="463"/>
      <c r="Q5" s="463"/>
      <c r="R5" s="463"/>
      <c r="S5" s="463"/>
      <c r="T5" s="454" t="s">
        <v>495</v>
      </c>
      <c r="U5" s="455"/>
      <c r="V5" s="455"/>
      <c r="W5" s="455"/>
      <c r="X5" s="456"/>
      <c r="Y5" s="455"/>
      <c r="Z5" s="455"/>
      <c r="AA5" s="455"/>
      <c r="AB5" s="457" t="s">
        <v>19</v>
      </c>
      <c r="AC5" s="457" t="s">
        <v>488</v>
      </c>
      <c r="AD5" s="458" t="s">
        <v>139</v>
      </c>
      <c r="AE5" s="457" t="s">
        <v>20</v>
      </c>
      <c r="AF5" s="459" t="s">
        <v>463</v>
      </c>
    </row>
    <row r="6" spans="2:33" ht="142.5" customHeight="1" thickBot="1" x14ac:dyDescent="0.25">
      <c r="B6" s="453"/>
      <c r="C6" s="453"/>
      <c r="D6" s="453"/>
      <c r="E6" s="453"/>
      <c r="F6" s="453"/>
      <c r="G6" s="453"/>
      <c r="H6" s="397" t="s">
        <v>52</v>
      </c>
      <c r="I6" s="397" t="s">
        <v>53</v>
      </c>
      <c r="J6" s="397" t="s">
        <v>418</v>
      </c>
      <c r="K6" s="397" t="s">
        <v>419</v>
      </c>
      <c r="L6" s="356" t="s">
        <v>54</v>
      </c>
      <c r="M6" s="357" t="s">
        <v>55</v>
      </c>
      <c r="N6" s="357" t="s">
        <v>8</v>
      </c>
      <c r="O6" s="358" t="s">
        <v>57</v>
      </c>
      <c r="P6" s="358" t="s">
        <v>58</v>
      </c>
      <c r="Q6" s="358" t="s">
        <v>59</v>
      </c>
      <c r="R6" s="358" t="s">
        <v>12</v>
      </c>
      <c r="S6" s="358" t="s">
        <v>496</v>
      </c>
      <c r="T6" s="53" t="s">
        <v>140</v>
      </c>
      <c r="U6" s="53" t="s">
        <v>141</v>
      </c>
      <c r="V6" s="53" t="s">
        <v>60</v>
      </c>
      <c r="W6" s="53" t="s">
        <v>417</v>
      </c>
      <c r="X6" s="53" t="s">
        <v>15</v>
      </c>
      <c r="Y6" s="53" t="s">
        <v>16</v>
      </c>
      <c r="Z6" s="54" t="s">
        <v>142</v>
      </c>
      <c r="AA6" s="54" t="s">
        <v>137</v>
      </c>
      <c r="AB6" s="457"/>
      <c r="AC6" s="457"/>
      <c r="AD6" s="458"/>
      <c r="AE6" s="457"/>
      <c r="AF6" s="459" t="s">
        <v>463</v>
      </c>
    </row>
    <row r="7" spans="2:33" s="41" customFormat="1" ht="28.5" thickBot="1" x14ac:dyDescent="0.25">
      <c r="B7" s="340"/>
      <c r="C7" s="340"/>
      <c r="D7" s="341"/>
      <c r="E7" s="342"/>
      <c r="F7" s="343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</row>
    <row r="8" spans="2:33" s="62" customFormat="1" ht="78" customHeight="1" thickBot="1" x14ac:dyDescent="0.25">
      <c r="B8" s="403" t="s">
        <v>144</v>
      </c>
      <c r="C8" s="428"/>
      <c r="D8" s="348" t="s">
        <v>143</v>
      </c>
      <c r="E8" s="344" t="s">
        <v>145</v>
      </c>
      <c r="F8" s="345">
        <v>7600000</v>
      </c>
      <c r="G8" s="346">
        <v>7057875.4300000006</v>
      </c>
      <c r="H8" s="387">
        <v>542124.56999999995</v>
      </c>
      <c r="I8" s="388"/>
      <c r="J8" s="388"/>
      <c r="K8" s="388"/>
      <c r="L8" s="353">
        <v>7200000</v>
      </c>
      <c r="M8" s="353"/>
      <c r="N8" s="353"/>
      <c r="O8" s="353"/>
      <c r="P8" s="353"/>
      <c r="Q8" s="353">
        <v>312547.84999999998</v>
      </c>
      <c r="R8" s="353">
        <v>0</v>
      </c>
      <c r="S8" s="353">
        <v>0</v>
      </c>
      <c r="T8" s="353"/>
      <c r="U8" s="353"/>
      <c r="V8" s="353"/>
      <c r="W8" s="353">
        <v>87452.05</v>
      </c>
      <c r="X8" s="353"/>
      <c r="Y8" s="353">
        <v>0</v>
      </c>
      <c r="Z8" s="353">
        <v>0</v>
      </c>
      <c r="AA8" s="353"/>
      <c r="AB8" s="370"/>
      <c r="AC8" s="353"/>
      <c r="AD8" s="354"/>
      <c r="AE8" s="371"/>
      <c r="AF8" s="350">
        <f>F8-L8-M8-N8-O8-P8-Q8-R8-S8-T8-U8-V8-W8-X8-Y8-Z8-AA8-AB8-AC8</f>
        <v>0.10000000002037268</v>
      </c>
      <c r="AG8" s="202"/>
    </row>
    <row r="9" spans="2:33" s="62" customFormat="1" ht="128.25" customHeight="1" thickBot="1" x14ac:dyDescent="0.25">
      <c r="B9" s="403" t="s">
        <v>147</v>
      </c>
      <c r="C9" s="428"/>
      <c r="D9" s="348" t="s">
        <v>146</v>
      </c>
      <c r="E9" s="344" t="s">
        <v>148</v>
      </c>
      <c r="F9" s="345">
        <f>6324392.02+3355.47+200000+207706.72+741119.01</f>
        <v>7476573.2199999988</v>
      </c>
      <c r="G9" s="346">
        <v>7246716.1099999994</v>
      </c>
      <c r="H9" s="352">
        <v>229857.11000000028</v>
      </c>
      <c r="I9" s="353"/>
      <c r="J9" s="353"/>
      <c r="K9" s="353"/>
      <c r="L9" s="353"/>
      <c r="M9" s="353"/>
      <c r="N9" s="353">
        <v>5045454.21</v>
      </c>
      <c r="O9" s="353"/>
      <c r="P9" s="353"/>
      <c r="Q9" s="353">
        <v>652045.07999999996</v>
      </c>
      <c r="R9" s="353">
        <v>0</v>
      </c>
      <c r="S9" s="353">
        <v>0</v>
      </c>
      <c r="T9" s="353"/>
      <c r="U9" s="353"/>
      <c r="V9" s="353"/>
      <c r="W9" s="353">
        <v>1037954.9199999999</v>
      </c>
      <c r="X9" s="353"/>
      <c r="Y9" s="353">
        <v>0</v>
      </c>
      <c r="Z9" s="353">
        <v>741119.01</v>
      </c>
      <c r="AA9" s="353"/>
      <c r="AB9" s="353"/>
      <c r="AC9" s="353"/>
      <c r="AD9" s="354"/>
      <c r="AE9" s="371"/>
      <c r="AF9" s="350">
        <f t="shared" ref="AF9:AF64" si="0">F9-L9-M9-N9-O9-P9-Q9-R9-S9-T9-U9-V9-W9-X9-Y9-Z9-AA9-AB9-AC9</f>
        <v>-1.1641532182693481E-9</v>
      </c>
      <c r="AG9" s="202"/>
    </row>
    <row r="10" spans="2:33" s="62" customFormat="1" ht="105" customHeight="1" thickBot="1" x14ac:dyDescent="0.25">
      <c r="B10" s="403" t="s">
        <v>150</v>
      </c>
      <c r="C10" s="428"/>
      <c r="D10" s="348" t="s">
        <v>149</v>
      </c>
      <c r="E10" s="344" t="s">
        <v>151</v>
      </c>
      <c r="F10" s="345">
        <v>5512880.4299999997</v>
      </c>
      <c r="G10" s="346">
        <v>5497398.9000000013</v>
      </c>
      <c r="H10" s="352">
        <v>15481.52999999866</v>
      </c>
      <c r="I10" s="353"/>
      <c r="J10" s="353"/>
      <c r="K10" s="353"/>
      <c r="L10" s="353"/>
      <c r="M10" s="353"/>
      <c r="N10" s="353">
        <v>4088758.09</v>
      </c>
      <c r="O10" s="353"/>
      <c r="P10" s="353"/>
      <c r="Q10" s="353"/>
      <c r="R10" s="353">
        <v>0</v>
      </c>
      <c r="S10" s="353">
        <v>0</v>
      </c>
      <c r="T10" s="353"/>
      <c r="U10" s="353"/>
      <c r="V10" s="353">
        <v>1424122.34</v>
      </c>
      <c r="W10" s="353">
        <v>0</v>
      </c>
      <c r="X10" s="353"/>
      <c r="Y10" s="353">
        <v>0</v>
      </c>
      <c r="Z10" s="353">
        <v>0</v>
      </c>
      <c r="AA10" s="353"/>
      <c r="AB10" s="353"/>
      <c r="AC10" s="353"/>
      <c r="AD10" s="354"/>
      <c r="AE10" s="371"/>
      <c r="AF10" s="350">
        <f t="shared" si="0"/>
        <v>-2.3283064365386963E-10</v>
      </c>
      <c r="AG10" s="202"/>
    </row>
    <row r="11" spans="2:33" s="62" customFormat="1" ht="103.5" customHeight="1" thickBot="1" x14ac:dyDescent="0.25">
      <c r="B11" s="403" t="s">
        <v>153</v>
      </c>
      <c r="C11" s="428"/>
      <c r="D11" s="348" t="s">
        <v>152</v>
      </c>
      <c r="E11" s="344" t="s">
        <v>154</v>
      </c>
      <c r="F11" s="345">
        <v>3935369.76</v>
      </c>
      <c r="G11" s="346">
        <v>3813984.1999999997</v>
      </c>
      <c r="H11" s="352">
        <v>121385.56</v>
      </c>
      <c r="I11" s="353"/>
      <c r="J11" s="353"/>
      <c r="K11" s="353"/>
      <c r="L11" s="353"/>
      <c r="M11" s="353"/>
      <c r="N11" s="353">
        <v>231903.91</v>
      </c>
      <c r="O11" s="353"/>
      <c r="P11" s="353"/>
      <c r="Q11" s="353"/>
      <c r="R11" s="353">
        <v>0</v>
      </c>
      <c r="S11" s="353">
        <v>0</v>
      </c>
      <c r="T11" s="353"/>
      <c r="U11" s="353"/>
      <c r="V11" s="353">
        <v>3150000</v>
      </c>
      <c r="W11" s="353">
        <v>0</v>
      </c>
      <c r="X11" s="353"/>
      <c r="Y11" s="353">
        <v>0</v>
      </c>
      <c r="Z11" s="353">
        <v>553465.85</v>
      </c>
      <c r="AA11" s="353"/>
      <c r="AB11" s="353"/>
      <c r="AC11" s="353"/>
      <c r="AD11" s="354"/>
      <c r="AE11" s="371"/>
      <c r="AF11" s="350">
        <f t="shared" si="0"/>
        <v>-3.4924596548080444E-10</v>
      </c>
      <c r="AG11" s="202"/>
    </row>
    <row r="12" spans="2:33" s="62" customFormat="1" ht="134.25" customHeight="1" thickBot="1" x14ac:dyDescent="0.25">
      <c r="B12" s="403" t="s">
        <v>541</v>
      </c>
      <c r="C12" s="428"/>
      <c r="D12" s="348" t="s">
        <v>155</v>
      </c>
      <c r="E12" s="344" t="s">
        <v>156</v>
      </c>
      <c r="F12" s="345">
        <f>2992016.56-206339.68</f>
        <v>2785676.88</v>
      </c>
      <c r="G12" s="346">
        <v>2785683.88</v>
      </c>
      <c r="H12" s="352">
        <v>0</v>
      </c>
      <c r="I12" s="353"/>
      <c r="J12" s="353"/>
      <c r="K12" s="353"/>
      <c r="L12" s="353"/>
      <c r="M12" s="353"/>
      <c r="N12" s="353"/>
      <c r="O12" s="353"/>
      <c r="P12" s="353"/>
      <c r="Q12" s="353">
        <v>2497724.14</v>
      </c>
      <c r="R12" s="353">
        <v>0</v>
      </c>
      <c r="S12" s="353">
        <v>0</v>
      </c>
      <c r="T12" s="353"/>
      <c r="U12" s="353"/>
      <c r="V12" s="353"/>
      <c r="W12" s="353">
        <v>0</v>
      </c>
      <c r="X12" s="353"/>
      <c r="Y12" s="353">
        <v>0</v>
      </c>
      <c r="Z12" s="353">
        <v>287952.74</v>
      </c>
      <c r="AA12" s="353"/>
      <c r="AB12" s="353"/>
      <c r="AC12" s="353"/>
      <c r="AD12" s="354"/>
      <c r="AE12" s="371"/>
      <c r="AF12" s="350">
        <f t="shared" si="0"/>
        <v>-2.3283064365386963E-10</v>
      </c>
      <c r="AG12" s="202"/>
    </row>
    <row r="13" spans="2:33" s="62" customFormat="1" ht="84.75" customHeight="1" thickBot="1" x14ac:dyDescent="0.25">
      <c r="B13" s="403" t="s">
        <v>542</v>
      </c>
      <c r="C13" s="428"/>
      <c r="D13" s="348" t="s">
        <v>157</v>
      </c>
      <c r="E13" s="344" t="s">
        <v>158</v>
      </c>
      <c r="F13" s="345">
        <v>2402955.96</v>
      </c>
      <c r="G13" s="346">
        <v>2362776.34</v>
      </c>
      <c r="H13" s="352">
        <v>40179.620000000432</v>
      </c>
      <c r="I13" s="353"/>
      <c r="J13" s="353"/>
      <c r="K13" s="353"/>
      <c r="L13" s="353"/>
      <c r="M13" s="353"/>
      <c r="N13" s="353"/>
      <c r="O13" s="353"/>
      <c r="P13" s="353"/>
      <c r="Q13" s="353"/>
      <c r="R13" s="353">
        <v>0</v>
      </c>
      <c r="S13" s="353">
        <v>0</v>
      </c>
      <c r="T13" s="353"/>
      <c r="U13" s="353"/>
      <c r="V13" s="353"/>
      <c r="W13" s="353">
        <v>0</v>
      </c>
      <c r="X13" s="353"/>
      <c r="Y13" s="353">
        <v>0</v>
      </c>
      <c r="Z13" s="353">
        <v>2402955.96</v>
      </c>
      <c r="AA13" s="353"/>
      <c r="AB13" s="353"/>
      <c r="AC13" s="353"/>
      <c r="AD13" s="354"/>
      <c r="AE13" s="371"/>
      <c r="AF13" s="350">
        <f t="shared" si="0"/>
        <v>0</v>
      </c>
      <c r="AG13" s="202"/>
    </row>
    <row r="14" spans="2:33" s="62" customFormat="1" ht="120" customHeight="1" thickBot="1" x14ac:dyDescent="0.25">
      <c r="B14" s="403" t="s">
        <v>160</v>
      </c>
      <c r="C14" s="428" t="s">
        <v>567</v>
      </c>
      <c r="D14" s="348" t="s">
        <v>159</v>
      </c>
      <c r="E14" s="344" t="s">
        <v>161</v>
      </c>
      <c r="F14" s="345">
        <v>1553750</v>
      </c>
      <c r="G14" s="346">
        <v>1544588.6800000002</v>
      </c>
      <c r="H14" s="352">
        <v>9161.3200000000143</v>
      </c>
      <c r="I14" s="353"/>
      <c r="J14" s="353"/>
      <c r="K14" s="353"/>
      <c r="L14" s="353"/>
      <c r="M14" s="353"/>
      <c r="N14" s="353"/>
      <c r="O14" s="353"/>
      <c r="P14" s="353">
        <v>224033.59</v>
      </c>
      <c r="Q14" s="353"/>
      <c r="R14" s="353">
        <v>981752.25</v>
      </c>
      <c r="S14" s="353">
        <v>0</v>
      </c>
      <c r="T14" s="353">
        <v>293513</v>
      </c>
      <c r="U14" s="353"/>
      <c r="V14" s="353"/>
      <c r="W14" s="353">
        <v>45117.75</v>
      </c>
      <c r="X14" s="353"/>
      <c r="Y14" s="353">
        <v>0</v>
      </c>
      <c r="Z14" s="353">
        <v>9333.41</v>
      </c>
      <c r="AA14" s="353"/>
      <c r="AB14" s="353"/>
      <c r="AC14" s="353"/>
      <c r="AD14" s="354"/>
      <c r="AE14" s="371"/>
      <c r="AF14" s="350">
        <f t="shared" si="0"/>
        <v>-8.3673512563109398E-11</v>
      </c>
      <c r="AG14" s="202"/>
    </row>
    <row r="15" spans="2:33" s="62" customFormat="1" ht="163.5" customHeight="1" thickBot="1" x14ac:dyDescent="0.25">
      <c r="B15" s="403" t="s">
        <v>163</v>
      </c>
      <c r="C15" s="428"/>
      <c r="D15" s="348" t="s">
        <v>162</v>
      </c>
      <c r="E15" s="344" t="s">
        <v>164</v>
      </c>
      <c r="F15" s="345">
        <f>695066.93+46213.08+3030000+200000</f>
        <v>3971280.01</v>
      </c>
      <c r="G15" s="346">
        <v>715351.75999999989</v>
      </c>
      <c r="H15" s="352">
        <v>1255928.25</v>
      </c>
      <c r="I15" s="353">
        <v>1000000</v>
      </c>
      <c r="J15" s="353">
        <v>1000000</v>
      </c>
      <c r="K15" s="353"/>
      <c r="L15" s="353"/>
      <c r="M15" s="353"/>
      <c r="N15" s="353"/>
      <c r="O15" s="353"/>
      <c r="P15" s="353"/>
      <c r="Q15" s="353">
        <v>341078.72</v>
      </c>
      <c r="R15" s="353">
        <v>0</v>
      </c>
      <c r="S15" s="353">
        <v>2108.35</v>
      </c>
      <c r="T15" s="353"/>
      <c r="U15" s="353"/>
      <c r="V15" s="353"/>
      <c r="W15" s="353">
        <v>187211.37</v>
      </c>
      <c r="X15" s="353"/>
      <c r="Y15" s="353">
        <v>1051709.9100000001</v>
      </c>
      <c r="Z15" s="353">
        <v>1389171.66</v>
      </c>
      <c r="AA15" s="353"/>
      <c r="AB15" s="353">
        <v>1000000</v>
      </c>
      <c r="AC15" s="353"/>
      <c r="AD15" s="354"/>
      <c r="AE15" s="371"/>
      <c r="AF15" s="350">
        <f t="shared" si="0"/>
        <v>-2.3283064365386963E-10</v>
      </c>
      <c r="AG15" s="202"/>
    </row>
    <row r="16" spans="2:33" s="62" customFormat="1" ht="88.5" customHeight="1" thickBot="1" x14ac:dyDescent="0.25">
      <c r="B16" s="403" t="s">
        <v>543</v>
      </c>
      <c r="C16" s="428"/>
      <c r="D16" s="348" t="s">
        <v>165</v>
      </c>
      <c r="E16" s="344" t="s">
        <v>166</v>
      </c>
      <c r="F16" s="345">
        <f>555800.53+450000+827461.88</f>
        <v>1833262.4100000001</v>
      </c>
      <c r="G16" s="346">
        <v>17264.810000000001</v>
      </c>
      <c r="H16" s="352">
        <v>600000</v>
      </c>
      <c r="I16" s="353">
        <v>600000</v>
      </c>
      <c r="J16" s="353">
        <v>615997.6</v>
      </c>
      <c r="K16" s="353"/>
      <c r="L16" s="353"/>
      <c r="M16" s="353"/>
      <c r="N16" s="353"/>
      <c r="O16" s="353"/>
      <c r="P16" s="353"/>
      <c r="Q16" s="353"/>
      <c r="R16" s="353">
        <v>0</v>
      </c>
      <c r="S16" s="353">
        <v>827461</v>
      </c>
      <c r="T16" s="353"/>
      <c r="U16" s="353"/>
      <c r="V16" s="353"/>
      <c r="W16" s="353">
        <v>167264.81</v>
      </c>
      <c r="X16" s="353"/>
      <c r="Y16" s="353">
        <v>838535.72</v>
      </c>
      <c r="Z16" s="353">
        <v>0</v>
      </c>
      <c r="AA16" s="353"/>
      <c r="AB16" s="353"/>
      <c r="AC16" s="353"/>
      <c r="AD16" s="354"/>
      <c r="AE16" s="372"/>
      <c r="AF16" s="350">
        <f t="shared" si="0"/>
        <v>0.88000000012107193</v>
      </c>
      <c r="AG16" s="202"/>
    </row>
    <row r="17" spans="2:33" s="62" customFormat="1" ht="150" customHeight="1" thickBot="1" x14ac:dyDescent="0.25">
      <c r="B17" s="403" t="s">
        <v>544</v>
      </c>
      <c r="C17" s="428"/>
      <c r="D17" s="348" t="s">
        <v>167</v>
      </c>
      <c r="E17" s="344" t="s">
        <v>168</v>
      </c>
      <c r="F17" s="345">
        <f>998464+2000000</f>
        <v>2998464</v>
      </c>
      <c r="G17" s="346">
        <v>17747.759999999998</v>
      </c>
      <c r="H17" s="352">
        <v>250000</v>
      </c>
      <c r="I17" s="353">
        <v>548464</v>
      </c>
      <c r="J17" s="353">
        <v>2182252.2400000002</v>
      </c>
      <c r="K17" s="353"/>
      <c r="L17" s="353"/>
      <c r="M17" s="353"/>
      <c r="N17" s="353"/>
      <c r="O17" s="353"/>
      <c r="P17" s="353"/>
      <c r="Q17" s="353"/>
      <c r="R17" s="353">
        <v>0</v>
      </c>
      <c r="S17" s="353">
        <v>2998464</v>
      </c>
      <c r="T17" s="353"/>
      <c r="U17" s="353"/>
      <c r="V17" s="353"/>
      <c r="W17" s="353">
        <v>0</v>
      </c>
      <c r="X17" s="353"/>
      <c r="Y17" s="353">
        <v>0</v>
      </c>
      <c r="Z17" s="353">
        <v>0</v>
      </c>
      <c r="AA17" s="353"/>
      <c r="AB17" s="353"/>
      <c r="AC17" s="353"/>
      <c r="AD17" s="354"/>
      <c r="AE17" s="371"/>
      <c r="AF17" s="350">
        <f t="shared" si="0"/>
        <v>0</v>
      </c>
      <c r="AG17" s="202"/>
    </row>
    <row r="18" spans="2:33" s="62" customFormat="1" ht="84.75" customHeight="1" thickBot="1" x14ac:dyDescent="0.25">
      <c r="B18" s="403" t="s">
        <v>170</v>
      </c>
      <c r="C18" s="428"/>
      <c r="D18" s="348" t="s">
        <v>169</v>
      </c>
      <c r="E18" s="344" t="s">
        <v>171</v>
      </c>
      <c r="F18" s="345">
        <v>402598.62</v>
      </c>
      <c r="G18" s="346">
        <v>402598.62</v>
      </c>
      <c r="H18" s="352"/>
      <c r="I18" s="353"/>
      <c r="J18" s="353"/>
      <c r="K18" s="353"/>
      <c r="L18" s="353"/>
      <c r="M18" s="353"/>
      <c r="N18" s="353"/>
      <c r="O18" s="353"/>
      <c r="P18" s="353"/>
      <c r="Q18" s="353">
        <v>402598.62</v>
      </c>
      <c r="R18" s="353">
        <v>0</v>
      </c>
      <c r="S18" s="353">
        <v>0</v>
      </c>
      <c r="T18" s="353"/>
      <c r="U18" s="353"/>
      <c r="V18" s="353"/>
      <c r="W18" s="353">
        <v>0</v>
      </c>
      <c r="X18" s="353"/>
      <c r="Y18" s="353">
        <v>0</v>
      </c>
      <c r="Z18" s="353">
        <v>0</v>
      </c>
      <c r="AA18" s="353"/>
      <c r="AB18" s="353"/>
      <c r="AC18" s="353"/>
      <c r="AD18" s="354"/>
      <c r="AE18" s="371"/>
      <c r="AF18" s="350">
        <f t="shared" si="0"/>
        <v>0</v>
      </c>
      <c r="AG18" s="202"/>
    </row>
    <row r="19" spans="2:33" s="62" customFormat="1" ht="147" customHeight="1" thickBot="1" x14ac:dyDescent="0.25">
      <c r="B19" s="403" t="s">
        <v>545</v>
      </c>
      <c r="C19" s="428"/>
      <c r="D19" s="348" t="s">
        <v>172</v>
      </c>
      <c r="E19" s="344" t="s">
        <v>173</v>
      </c>
      <c r="F19" s="345">
        <v>189103.78</v>
      </c>
      <c r="G19" s="346">
        <v>54649.37</v>
      </c>
      <c r="H19" s="352">
        <v>134454.41</v>
      </c>
      <c r="I19" s="353"/>
      <c r="J19" s="353"/>
      <c r="K19" s="353"/>
      <c r="L19" s="353"/>
      <c r="M19" s="353"/>
      <c r="N19" s="353">
        <v>189103.78</v>
      </c>
      <c r="O19" s="353"/>
      <c r="P19" s="353"/>
      <c r="Q19" s="353"/>
      <c r="R19" s="353">
        <v>0</v>
      </c>
      <c r="S19" s="353">
        <v>0</v>
      </c>
      <c r="T19" s="353"/>
      <c r="U19" s="353"/>
      <c r="V19" s="353"/>
      <c r="W19" s="353">
        <v>0</v>
      </c>
      <c r="X19" s="353"/>
      <c r="Y19" s="353">
        <v>0</v>
      </c>
      <c r="Z19" s="353">
        <v>0</v>
      </c>
      <c r="AA19" s="353"/>
      <c r="AB19" s="353"/>
      <c r="AC19" s="353"/>
      <c r="AD19" s="354"/>
      <c r="AE19" s="371"/>
      <c r="AF19" s="350">
        <f t="shared" si="0"/>
        <v>0</v>
      </c>
      <c r="AG19" s="202"/>
    </row>
    <row r="20" spans="2:33" s="62" customFormat="1" ht="176.25" customHeight="1" thickBot="1" x14ac:dyDescent="0.25">
      <c r="B20" s="403" t="s">
        <v>546</v>
      </c>
      <c r="C20" s="428"/>
      <c r="D20" s="348" t="s">
        <v>174</v>
      </c>
      <c r="E20" s="344" t="s">
        <v>175</v>
      </c>
      <c r="F20" s="345">
        <f>80000-80000</f>
        <v>0</v>
      </c>
      <c r="G20" s="346"/>
      <c r="H20" s="352"/>
      <c r="I20" s="353">
        <v>0</v>
      </c>
      <c r="J20" s="353"/>
      <c r="K20" s="353"/>
      <c r="L20" s="353"/>
      <c r="M20" s="353"/>
      <c r="N20" s="353"/>
      <c r="O20" s="353"/>
      <c r="P20" s="353"/>
      <c r="Q20" s="353"/>
      <c r="R20" s="353">
        <v>0</v>
      </c>
      <c r="S20" s="353">
        <v>0</v>
      </c>
      <c r="T20" s="353"/>
      <c r="U20" s="353"/>
      <c r="V20" s="353"/>
      <c r="W20" s="353">
        <v>0</v>
      </c>
      <c r="X20" s="353"/>
      <c r="Y20" s="353">
        <v>0</v>
      </c>
      <c r="Z20" s="353">
        <v>0</v>
      </c>
      <c r="AA20" s="353"/>
      <c r="AB20" s="353"/>
      <c r="AC20" s="353"/>
      <c r="AD20" s="354"/>
      <c r="AE20" s="371"/>
      <c r="AF20" s="350">
        <f t="shared" si="0"/>
        <v>0</v>
      </c>
      <c r="AG20" s="202"/>
    </row>
    <row r="21" spans="2:33" s="62" customFormat="1" ht="179.25" customHeight="1" thickBot="1" x14ac:dyDescent="0.25">
      <c r="B21" s="403" t="s">
        <v>547</v>
      </c>
      <c r="C21" s="428"/>
      <c r="D21" s="348" t="s">
        <v>176</v>
      </c>
      <c r="E21" s="344" t="s">
        <v>177</v>
      </c>
      <c r="F21" s="345">
        <f>4500000-4500000+9000000+5000000</f>
        <v>14000000</v>
      </c>
      <c r="G21" s="346">
        <v>67182.960000000006</v>
      </c>
      <c r="H21" s="352">
        <v>750000</v>
      </c>
      <c r="I21" s="353">
        <v>3000000</v>
      </c>
      <c r="J21" s="353">
        <v>5000000</v>
      </c>
      <c r="K21" s="353">
        <v>5182817.04</v>
      </c>
      <c r="L21" s="353"/>
      <c r="M21" s="353"/>
      <c r="N21" s="353"/>
      <c r="O21" s="353"/>
      <c r="P21" s="353"/>
      <c r="Q21" s="353"/>
      <c r="R21" s="353">
        <v>3000000</v>
      </c>
      <c r="S21" s="353">
        <v>0</v>
      </c>
      <c r="T21" s="353"/>
      <c r="U21" s="353"/>
      <c r="V21" s="353"/>
      <c r="W21" s="353">
        <v>750000</v>
      </c>
      <c r="X21" s="353"/>
      <c r="Y21" s="353">
        <v>600000</v>
      </c>
      <c r="Z21" s="353">
        <v>7650000</v>
      </c>
      <c r="AA21" s="353"/>
      <c r="AB21" s="353"/>
      <c r="AC21" s="353">
        <v>2000000</v>
      </c>
      <c r="AD21" s="354"/>
      <c r="AE21" s="371"/>
      <c r="AF21" s="350">
        <f t="shared" si="0"/>
        <v>0</v>
      </c>
      <c r="AG21" s="202"/>
    </row>
    <row r="22" spans="2:33" s="62" customFormat="1" ht="179.25" customHeight="1" thickBot="1" x14ac:dyDescent="0.25">
      <c r="B22" s="403"/>
      <c r="C22" s="428"/>
      <c r="D22" s="348" t="s">
        <v>459</v>
      </c>
      <c r="E22" s="344" t="s">
        <v>460</v>
      </c>
      <c r="F22" s="345">
        <f>206339.68+1343660.32</f>
        <v>1550000</v>
      </c>
      <c r="G22" s="346">
        <v>47580.100000000093</v>
      </c>
      <c r="H22" s="352">
        <v>1502419.9</v>
      </c>
      <c r="I22" s="353"/>
      <c r="J22" s="353"/>
      <c r="K22" s="353"/>
      <c r="L22" s="353"/>
      <c r="M22" s="353"/>
      <c r="N22" s="353"/>
      <c r="O22" s="353"/>
      <c r="P22" s="353"/>
      <c r="Q22" s="353"/>
      <c r="R22" s="353">
        <v>0</v>
      </c>
      <c r="S22" s="353">
        <v>0</v>
      </c>
      <c r="T22" s="353"/>
      <c r="U22" s="353"/>
      <c r="V22" s="353"/>
      <c r="W22" s="353">
        <v>206339.68</v>
      </c>
      <c r="X22" s="353"/>
      <c r="Y22" s="353">
        <v>1343660.32</v>
      </c>
      <c r="Z22" s="353"/>
      <c r="AA22" s="353"/>
      <c r="AB22" s="353"/>
      <c r="AC22" s="353"/>
      <c r="AD22" s="354"/>
      <c r="AE22" s="371"/>
      <c r="AF22" s="350">
        <f t="shared" si="0"/>
        <v>0</v>
      </c>
      <c r="AG22" s="202"/>
    </row>
    <row r="23" spans="2:33" s="62" customFormat="1" ht="168" customHeight="1" thickBot="1" x14ac:dyDescent="0.25">
      <c r="B23" s="403" t="s">
        <v>548</v>
      </c>
      <c r="C23" s="428"/>
      <c r="D23" s="348" t="s">
        <v>178</v>
      </c>
      <c r="E23" s="344" t="s">
        <v>179</v>
      </c>
      <c r="F23" s="345">
        <f>4962000-4962000+462000</f>
        <v>462000</v>
      </c>
      <c r="G23" s="346">
        <v>45547.58</v>
      </c>
      <c r="H23" s="373">
        <v>416452.42</v>
      </c>
      <c r="I23" s="374"/>
      <c r="J23" s="374"/>
      <c r="K23" s="353"/>
      <c r="L23" s="353"/>
      <c r="M23" s="353"/>
      <c r="N23" s="353"/>
      <c r="O23" s="353"/>
      <c r="P23" s="353"/>
      <c r="Q23" s="353"/>
      <c r="R23" s="353">
        <v>0</v>
      </c>
      <c r="S23" s="353">
        <v>0</v>
      </c>
      <c r="T23" s="353"/>
      <c r="U23" s="353"/>
      <c r="V23" s="353"/>
      <c r="W23" s="353">
        <v>162914.51</v>
      </c>
      <c r="X23" s="353"/>
      <c r="Y23" s="353">
        <v>299085.49</v>
      </c>
      <c r="Z23" s="353">
        <v>0</v>
      </c>
      <c r="AA23" s="353"/>
      <c r="AB23" s="353"/>
      <c r="AC23" s="353"/>
      <c r="AD23" s="354"/>
      <c r="AE23" s="375"/>
      <c r="AF23" s="350">
        <f t="shared" si="0"/>
        <v>0</v>
      </c>
      <c r="AG23" s="202"/>
    </row>
    <row r="24" spans="2:33" s="62" customFormat="1" ht="168" customHeight="1" thickBot="1" x14ac:dyDescent="0.25">
      <c r="B24" s="403"/>
      <c r="C24" s="428"/>
      <c r="D24" s="348" t="s">
        <v>461</v>
      </c>
      <c r="E24" s="344" t="s">
        <v>462</v>
      </c>
      <c r="F24" s="345">
        <v>8070000</v>
      </c>
      <c r="G24" s="346"/>
      <c r="H24" s="373"/>
      <c r="I24" s="374">
        <v>300000</v>
      </c>
      <c r="J24" s="374">
        <v>2270000</v>
      </c>
      <c r="K24" s="353">
        <v>5500000</v>
      </c>
      <c r="L24" s="353"/>
      <c r="M24" s="353"/>
      <c r="N24" s="353"/>
      <c r="O24" s="353"/>
      <c r="P24" s="353"/>
      <c r="Q24" s="353"/>
      <c r="R24" s="353"/>
      <c r="S24" s="353"/>
      <c r="T24" s="353"/>
      <c r="U24" s="353"/>
      <c r="V24" s="353"/>
      <c r="W24" s="353">
        <v>0</v>
      </c>
      <c r="X24" s="353"/>
      <c r="Y24" s="353">
        <v>0</v>
      </c>
      <c r="Z24" s="353"/>
      <c r="AA24" s="353"/>
      <c r="AB24" s="353"/>
      <c r="AC24" s="353">
        <v>8070000</v>
      </c>
      <c r="AD24" s="354"/>
      <c r="AE24" s="375"/>
      <c r="AF24" s="350">
        <f t="shared" si="0"/>
        <v>0</v>
      </c>
      <c r="AG24" s="202"/>
    </row>
    <row r="25" spans="2:33" s="62" customFormat="1" ht="94.5" customHeight="1" thickBot="1" x14ac:dyDescent="0.25">
      <c r="B25" s="403" t="s">
        <v>549</v>
      </c>
      <c r="C25" s="428"/>
      <c r="D25" s="348" t="s">
        <v>180</v>
      </c>
      <c r="E25" s="344" t="s">
        <v>181</v>
      </c>
      <c r="F25" s="345">
        <v>797548.8</v>
      </c>
      <c r="G25" s="346">
        <v>476889.45999999996</v>
      </c>
      <c r="H25" s="352">
        <v>320659.34000000003</v>
      </c>
      <c r="I25" s="353"/>
      <c r="J25" s="353"/>
      <c r="K25" s="353"/>
      <c r="L25" s="353"/>
      <c r="M25" s="353"/>
      <c r="N25" s="353"/>
      <c r="O25" s="353"/>
      <c r="P25" s="353"/>
      <c r="Q25" s="353"/>
      <c r="R25" s="353">
        <v>0</v>
      </c>
      <c r="S25" s="353">
        <v>640000</v>
      </c>
      <c r="T25" s="353"/>
      <c r="U25" s="353"/>
      <c r="V25" s="353"/>
      <c r="W25" s="353">
        <v>0</v>
      </c>
      <c r="X25" s="353"/>
      <c r="Y25" s="353">
        <v>107548.8</v>
      </c>
      <c r="Z25" s="353">
        <v>50000</v>
      </c>
      <c r="AA25" s="353"/>
      <c r="AB25" s="353"/>
      <c r="AC25" s="353"/>
      <c r="AD25" s="354"/>
      <c r="AE25" s="371"/>
      <c r="AF25" s="350">
        <f t="shared" si="0"/>
        <v>4.3655745685100555E-11</v>
      </c>
      <c r="AG25" s="202"/>
    </row>
    <row r="26" spans="2:33" s="62" customFormat="1" ht="75.75" customHeight="1" thickBot="1" x14ac:dyDescent="0.25">
      <c r="B26" s="403" t="s">
        <v>550</v>
      </c>
      <c r="C26" s="428"/>
      <c r="D26" s="348" t="s">
        <v>182</v>
      </c>
      <c r="E26" s="344" t="s">
        <v>183</v>
      </c>
      <c r="F26" s="345">
        <f>2866675.67+1000000+1230000</f>
        <v>5096675.67</v>
      </c>
      <c r="G26" s="346">
        <v>560415.4800000001</v>
      </c>
      <c r="H26" s="352">
        <v>1236260.19</v>
      </c>
      <c r="I26" s="353">
        <v>1400000</v>
      </c>
      <c r="J26" s="353">
        <v>1900000</v>
      </c>
      <c r="K26" s="353">
        <v>0</v>
      </c>
      <c r="L26" s="353"/>
      <c r="M26" s="353"/>
      <c r="N26" s="353"/>
      <c r="O26" s="353"/>
      <c r="P26" s="353"/>
      <c r="Q26" s="353"/>
      <c r="R26" s="353">
        <v>336675.67</v>
      </c>
      <c r="S26" s="353">
        <v>0</v>
      </c>
      <c r="T26" s="353"/>
      <c r="U26" s="353"/>
      <c r="V26" s="353"/>
      <c r="W26" s="353">
        <v>580000</v>
      </c>
      <c r="X26" s="353"/>
      <c r="Y26" s="353">
        <v>0</v>
      </c>
      <c r="Z26" s="353">
        <v>1980000</v>
      </c>
      <c r="AA26" s="353"/>
      <c r="AB26" s="353"/>
      <c r="AC26" s="353">
        <v>2200000</v>
      </c>
      <c r="AD26" s="354"/>
      <c r="AE26" s="376"/>
      <c r="AF26" s="350">
        <f t="shared" si="0"/>
        <v>0</v>
      </c>
      <c r="AG26" s="202"/>
    </row>
    <row r="27" spans="2:33" s="62" customFormat="1" ht="55.5" customHeight="1" thickBot="1" x14ac:dyDescent="0.25">
      <c r="B27" s="403" t="s">
        <v>185</v>
      </c>
      <c r="C27" s="428"/>
      <c r="D27" s="348" t="s">
        <v>184</v>
      </c>
      <c r="E27" s="344" t="s">
        <v>186</v>
      </c>
      <c r="F27" s="345">
        <f>1585270.23-94000+150000+520000</f>
        <v>2161270.23</v>
      </c>
      <c r="G27" s="346">
        <v>708205.18</v>
      </c>
      <c r="H27" s="352">
        <v>953065.04999999993</v>
      </c>
      <c r="I27" s="353">
        <v>500000</v>
      </c>
      <c r="J27" s="353"/>
      <c r="K27" s="353"/>
      <c r="L27" s="353"/>
      <c r="M27" s="353"/>
      <c r="N27" s="353"/>
      <c r="O27" s="353"/>
      <c r="P27" s="353"/>
      <c r="Q27" s="353">
        <v>147546.06</v>
      </c>
      <c r="R27" s="353">
        <v>0</v>
      </c>
      <c r="S27" s="353">
        <v>235895.66</v>
      </c>
      <c r="T27" s="353"/>
      <c r="U27" s="353"/>
      <c r="V27" s="353">
        <v>9449.07</v>
      </c>
      <c r="W27" s="353">
        <v>528407.26</v>
      </c>
      <c r="X27" s="353"/>
      <c r="Y27" s="353">
        <v>0</v>
      </c>
      <c r="Z27" s="353">
        <v>559972.23</v>
      </c>
      <c r="AA27" s="353"/>
      <c r="AB27" s="353">
        <v>30000</v>
      </c>
      <c r="AC27" s="353">
        <v>650000</v>
      </c>
      <c r="AD27" s="354"/>
      <c r="AE27" s="371"/>
      <c r="AF27" s="350">
        <f t="shared" si="0"/>
        <v>-5.0000000046566129E-2</v>
      </c>
      <c r="AG27" s="202"/>
    </row>
    <row r="28" spans="2:33" s="62" customFormat="1" ht="84" customHeight="1" thickBot="1" x14ac:dyDescent="0.25">
      <c r="B28" s="403"/>
      <c r="C28" s="428">
        <v>627</v>
      </c>
      <c r="D28" s="348" t="s">
        <v>187</v>
      </c>
      <c r="E28" s="344" t="s">
        <v>188</v>
      </c>
      <c r="F28" s="345">
        <f>50200000-50200000</f>
        <v>0</v>
      </c>
      <c r="G28" s="346"/>
      <c r="H28" s="352"/>
      <c r="I28" s="353"/>
      <c r="J28" s="353"/>
      <c r="K28" s="353"/>
      <c r="L28" s="353"/>
      <c r="M28" s="353"/>
      <c r="N28" s="353"/>
      <c r="O28" s="353"/>
      <c r="P28" s="353"/>
      <c r="Q28" s="353"/>
      <c r="R28" s="353">
        <v>0</v>
      </c>
      <c r="S28" s="353">
        <v>0</v>
      </c>
      <c r="T28" s="353"/>
      <c r="U28" s="353"/>
      <c r="V28" s="353"/>
      <c r="W28" s="353">
        <v>0</v>
      </c>
      <c r="X28" s="353"/>
      <c r="Y28" s="353">
        <v>0</v>
      </c>
      <c r="Z28" s="353">
        <v>0</v>
      </c>
      <c r="AA28" s="353"/>
      <c r="AB28" s="353"/>
      <c r="AC28" s="353">
        <v>0</v>
      </c>
      <c r="AD28" s="354"/>
      <c r="AE28" s="377"/>
      <c r="AF28" s="350">
        <f t="shared" si="0"/>
        <v>0</v>
      </c>
      <c r="AG28" s="202"/>
    </row>
    <row r="29" spans="2:33" s="62" customFormat="1" ht="245.25" customHeight="1" thickBot="1" x14ac:dyDescent="0.25">
      <c r="B29" s="403" t="s">
        <v>190</v>
      </c>
      <c r="C29" s="428" t="s">
        <v>567</v>
      </c>
      <c r="D29" s="348" t="s">
        <v>189</v>
      </c>
      <c r="E29" s="344" t="s">
        <v>191</v>
      </c>
      <c r="F29" s="345">
        <v>2600000</v>
      </c>
      <c r="G29" s="346">
        <v>1901302.9400000002</v>
      </c>
      <c r="H29" s="352">
        <v>698697.06</v>
      </c>
      <c r="I29" s="353"/>
      <c r="J29" s="353"/>
      <c r="K29" s="353"/>
      <c r="L29" s="353"/>
      <c r="M29" s="353"/>
      <c r="N29" s="353"/>
      <c r="O29" s="353"/>
      <c r="P29" s="353"/>
      <c r="Q29" s="353"/>
      <c r="R29" s="353">
        <v>1605809.12</v>
      </c>
      <c r="S29" s="353">
        <v>0</v>
      </c>
      <c r="T29" s="353"/>
      <c r="U29" s="353"/>
      <c r="V29" s="353"/>
      <c r="W29" s="353">
        <v>989524.17999999993</v>
      </c>
      <c r="X29" s="353"/>
      <c r="Y29" s="353">
        <v>0</v>
      </c>
      <c r="Z29" s="353">
        <v>4666.7</v>
      </c>
      <c r="AA29" s="353"/>
      <c r="AB29" s="353"/>
      <c r="AC29" s="353"/>
      <c r="AD29" s="354"/>
      <c r="AE29" s="378"/>
      <c r="AF29" s="350">
        <f t="shared" si="0"/>
        <v>-4.638422979041934E-11</v>
      </c>
      <c r="AG29" s="202"/>
    </row>
    <row r="30" spans="2:33" s="62" customFormat="1" ht="82.5" customHeight="1" thickBot="1" x14ac:dyDescent="0.25">
      <c r="B30" s="403" t="s">
        <v>193</v>
      </c>
      <c r="C30" s="428"/>
      <c r="D30" s="348" t="s">
        <v>192</v>
      </c>
      <c r="E30" s="344" t="s">
        <v>194</v>
      </c>
      <c r="F30" s="345">
        <f>811000+44688+500000+400000+350000</f>
        <v>2105688</v>
      </c>
      <c r="G30" s="346">
        <v>127029.42</v>
      </c>
      <c r="H30" s="352">
        <v>1450000</v>
      </c>
      <c r="I30" s="353">
        <v>528658.57999999996</v>
      </c>
      <c r="J30" s="353"/>
      <c r="K30" s="353"/>
      <c r="L30" s="353"/>
      <c r="M30" s="353"/>
      <c r="N30" s="353"/>
      <c r="O30" s="353"/>
      <c r="P30" s="353"/>
      <c r="Q30" s="353"/>
      <c r="R30" s="353">
        <v>207688</v>
      </c>
      <c r="S30" s="353">
        <v>0</v>
      </c>
      <c r="T30" s="353"/>
      <c r="U30" s="353"/>
      <c r="V30" s="353"/>
      <c r="W30" s="353">
        <v>369341.42</v>
      </c>
      <c r="X30" s="353"/>
      <c r="Y30" s="353">
        <v>1428658.58</v>
      </c>
      <c r="Z30" s="353">
        <v>0</v>
      </c>
      <c r="AA30" s="353"/>
      <c r="AB30" s="353">
        <v>100000</v>
      </c>
      <c r="AC30" s="353"/>
      <c r="AD30" s="354"/>
      <c r="AE30" s="376"/>
      <c r="AF30" s="350">
        <f t="shared" si="0"/>
        <v>0</v>
      </c>
      <c r="AG30" s="202"/>
    </row>
    <row r="31" spans="2:33" s="62" customFormat="1" ht="251.25" customHeight="1" thickBot="1" x14ac:dyDescent="0.25">
      <c r="B31" s="403" t="s">
        <v>551</v>
      </c>
      <c r="C31" s="428"/>
      <c r="D31" s="348" t="s">
        <v>195</v>
      </c>
      <c r="E31" s="344" t="s">
        <v>196</v>
      </c>
      <c r="F31" s="345">
        <f>4338265+2194735-1000000</f>
        <v>5533000</v>
      </c>
      <c r="G31" s="346">
        <v>891839.06</v>
      </c>
      <c r="H31" s="352">
        <v>1500000</v>
      </c>
      <c r="I31" s="353">
        <v>1350124</v>
      </c>
      <c r="J31" s="353">
        <v>1791036.94</v>
      </c>
      <c r="K31" s="353"/>
      <c r="L31" s="353"/>
      <c r="M31" s="353"/>
      <c r="N31" s="353"/>
      <c r="O31" s="353"/>
      <c r="P31" s="353"/>
      <c r="Q31" s="353"/>
      <c r="R31" s="353">
        <v>0</v>
      </c>
      <c r="S31" s="353">
        <v>0</v>
      </c>
      <c r="T31" s="353"/>
      <c r="U31" s="353"/>
      <c r="V31" s="353"/>
      <c r="W31" s="353">
        <v>0</v>
      </c>
      <c r="X31" s="353"/>
      <c r="Y31" s="353">
        <v>298000</v>
      </c>
      <c r="Z31" s="353">
        <v>0</v>
      </c>
      <c r="AA31" s="353"/>
      <c r="AB31" s="353">
        <v>2635902</v>
      </c>
      <c r="AC31" s="353">
        <v>2599098</v>
      </c>
      <c r="AD31" s="354"/>
      <c r="AE31" s="379"/>
      <c r="AF31" s="350">
        <f t="shared" si="0"/>
        <v>0</v>
      </c>
      <c r="AG31" s="202"/>
    </row>
    <row r="32" spans="2:33" s="62" customFormat="1" ht="97.5" customHeight="1" thickBot="1" x14ac:dyDescent="0.25">
      <c r="B32" s="403" t="s">
        <v>552</v>
      </c>
      <c r="C32" s="428"/>
      <c r="D32" s="348" t="s">
        <v>197</v>
      </c>
      <c r="E32" s="344" t="s">
        <v>198</v>
      </c>
      <c r="F32" s="345">
        <f>450000-450000</f>
        <v>0</v>
      </c>
      <c r="G32" s="346"/>
      <c r="H32" s="352"/>
      <c r="I32" s="353"/>
      <c r="J32" s="353"/>
      <c r="K32" s="353"/>
      <c r="L32" s="353"/>
      <c r="M32" s="353"/>
      <c r="N32" s="353"/>
      <c r="O32" s="353"/>
      <c r="P32" s="353"/>
      <c r="Q32" s="353"/>
      <c r="R32" s="353">
        <v>0</v>
      </c>
      <c r="S32" s="353">
        <v>0</v>
      </c>
      <c r="T32" s="353"/>
      <c r="U32" s="353"/>
      <c r="V32" s="353"/>
      <c r="W32" s="353">
        <v>0</v>
      </c>
      <c r="X32" s="353"/>
      <c r="Y32" s="353">
        <v>0</v>
      </c>
      <c r="Z32" s="353">
        <v>0</v>
      </c>
      <c r="AA32" s="353"/>
      <c r="AB32" s="353"/>
      <c r="AC32" s="353"/>
      <c r="AD32" s="354"/>
      <c r="AE32" s="371"/>
      <c r="AF32" s="350">
        <f t="shared" si="0"/>
        <v>0</v>
      </c>
      <c r="AG32" s="202"/>
    </row>
    <row r="33" spans="2:33" s="62" customFormat="1" ht="279.75" customHeight="1" thickBot="1" x14ac:dyDescent="0.25">
      <c r="B33" s="403" t="s">
        <v>200</v>
      </c>
      <c r="C33" s="428" t="s">
        <v>568</v>
      </c>
      <c r="D33" s="348" t="s">
        <v>199</v>
      </c>
      <c r="E33" s="344" t="s">
        <v>201</v>
      </c>
      <c r="F33" s="345">
        <f>1797453.94-320000</f>
        <v>1477453.94</v>
      </c>
      <c r="G33" s="346">
        <v>644449.56999999995</v>
      </c>
      <c r="H33" s="352">
        <v>833004.37</v>
      </c>
      <c r="I33" s="353"/>
      <c r="J33" s="353"/>
      <c r="K33" s="353"/>
      <c r="L33" s="353"/>
      <c r="M33" s="353"/>
      <c r="N33" s="353"/>
      <c r="O33" s="353"/>
      <c r="P33" s="353"/>
      <c r="Q33" s="353">
        <v>444585.67</v>
      </c>
      <c r="R33" s="353">
        <v>0</v>
      </c>
      <c r="S33" s="353">
        <v>0</v>
      </c>
      <c r="T33" s="353"/>
      <c r="U33" s="353"/>
      <c r="V33" s="353"/>
      <c r="W33" s="353">
        <v>201416.19</v>
      </c>
      <c r="X33" s="353"/>
      <c r="Y33" s="353">
        <v>611452.07999999996</v>
      </c>
      <c r="Z33" s="353">
        <v>220000</v>
      </c>
      <c r="AA33" s="353"/>
      <c r="AB33" s="353"/>
      <c r="AC33" s="353"/>
      <c r="AD33" s="354"/>
      <c r="AE33" s="371"/>
      <c r="AF33" s="350">
        <f t="shared" si="0"/>
        <v>1.1641532182693481E-10</v>
      </c>
      <c r="AG33" s="202"/>
    </row>
    <row r="34" spans="2:33" s="62" customFormat="1" ht="99" customHeight="1" thickBot="1" x14ac:dyDescent="0.25">
      <c r="B34" s="403" t="s">
        <v>553</v>
      </c>
      <c r="C34" s="428"/>
      <c r="D34" s="348" t="s">
        <v>202</v>
      </c>
      <c r="E34" s="344" t="s">
        <v>203</v>
      </c>
      <c r="F34" s="345">
        <v>700000</v>
      </c>
      <c r="G34" s="346">
        <v>82785.7</v>
      </c>
      <c r="H34" s="352">
        <v>300000</v>
      </c>
      <c r="I34" s="353">
        <v>317214.3</v>
      </c>
      <c r="J34" s="353"/>
      <c r="K34" s="353"/>
      <c r="L34" s="353"/>
      <c r="M34" s="353"/>
      <c r="N34" s="353"/>
      <c r="O34" s="353"/>
      <c r="P34" s="353"/>
      <c r="Q34" s="353"/>
      <c r="R34" s="353">
        <v>0</v>
      </c>
      <c r="S34" s="353">
        <v>0</v>
      </c>
      <c r="T34" s="353"/>
      <c r="U34" s="353"/>
      <c r="V34" s="353"/>
      <c r="W34" s="353">
        <v>300000</v>
      </c>
      <c r="X34" s="353"/>
      <c r="Y34" s="353">
        <v>100000</v>
      </c>
      <c r="Z34" s="353">
        <v>0</v>
      </c>
      <c r="AA34" s="353"/>
      <c r="AB34" s="353"/>
      <c r="AC34" s="353">
        <v>300000</v>
      </c>
      <c r="AD34" s="354"/>
      <c r="AE34" s="371"/>
      <c r="AF34" s="350">
        <f t="shared" si="0"/>
        <v>0</v>
      </c>
      <c r="AG34" s="202"/>
    </row>
    <row r="35" spans="2:33" s="62" customFormat="1" ht="121.7" customHeight="1" thickBot="1" x14ac:dyDescent="0.25">
      <c r="B35" s="403" t="s">
        <v>554</v>
      </c>
      <c r="C35" s="428"/>
      <c r="D35" s="348" t="s">
        <v>204</v>
      </c>
      <c r="E35" s="344" t="s">
        <v>205</v>
      </c>
      <c r="F35" s="345">
        <v>1270000</v>
      </c>
      <c r="G35" s="346">
        <v>5075.2</v>
      </c>
      <c r="H35" s="352">
        <v>150000</v>
      </c>
      <c r="I35" s="353">
        <v>600000</v>
      </c>
      <c r="J35" s="353">
        <v>514924.79999999999</v>
      </c>
      <c r="K35" s="353"/>
      <c r="L35" s="353"/>
      <c r="M35" s="353"/>
      <c r="N35" s="353"/>
      <c r="O35" s="353"/>
      <c r="P35" s="353"/>
      <c r="Q35" s="353"/>
      <c r="R35" s="353">
        <v>0</v>
      </c>
      <c r="S35" s="353">
        <v>816925</v>
      </c>
      <c r="T35" s="353"/>
      <c r="U35" s="353"/>
      <c r="V35" s="353"/>
      <c r="W35" s="353">
        <v>94924.800000000003</v>
      </c>
      <c r="X35" s="353"/>
      <c r="Y35" s="353">
        <v>358150.2</v>
      </c>
      <c r="Z35" s="353">
        <v>0</v>
      </c>
      <c r="AA35" s="353"/>
      <c r="AB35" s="353"/>
      <c r="AC35" s="353"/>
      <c r="AD35" s="354"/>
      <c r="AE35" s="371"/>
      <c r="AF35" s="350">
        <f t="shared" si="0"/>
        <v>0</v>
      </c>
      <c r="AG35" s="202"/>
    </row>
    <row r="36" spans="2:33" s="62" customFormat="1" ht="93.4" customHeight="1" thickBot="1" x14ac:dyDescent="0.25">
      <c r="B36" s="403" t="s">
        <v>555</v>
      </c>
      <c r="C36" s="428"/>
      <c r="D36" s="348" t="s">
        <v>206</v>
      </c>
      <c r="E36" s="344" t="s">
        <v>207</v>
      </c>
      <c r="F36" s="345">
        <v>900000</v>
      </c>
      <c r="G36" s="346"/>
      <c r="H36" s="352">
        <v>100000</v>
      </c>
      <c r="I36" s="353">
        <v>400000</v>
      </c>
      <c r="J36" s="353">
        <v>400000</v>
      </c>
      <c r="K36" s="353">
        <v>0</v>
      </c>
      <c r="L36" s="353"/>
      <c r="M36" s="353"/>
      <c r="N36" s="353"/>
      <c r="O36" s="353"/>
      <c r="P36" s="353"/>
      <c r="Q36" s="353"/>
      <c r="R36" s="353">
        <v>0</v>
      </c>
      <c r="S36" s="353">
        <v>0</v>
      </c>
      <c r="T36" s="353"/>
      <c r="U36" s="353"/>
      <c r="V36" s="353"/>
      <c r="W36" s="353">
        <v>100000</v>
      </c>
      <c r="X36" s="353"/>
      <c r="Y36" s="353">
        <v>0</v>
      </c>
      <c r="Z36" s="353">
        <v>800000</v>
      </c>
      <c r="AA36" s="353"/>
      <c r="AB36" s="353"/>
      <c r="AC36" s="353"/>
      <c r="AD36" s="354"/>
      <c r="AE36" s="371"/>
      <c r="AF36" s="350">
        <f t="shared" si="0"/>
        <v>0</v>
      </c>
      <c r="AG36" s="202"/>
    </row>
    <row r="37" spans="2:33" s="62" customFormat="1" ht="94.9" customHeight="1" thickBot="1" x14ac:dyDescent="0.25">
      <c r="B37" s="403" t="s">
        <v>556</v>
      </c>
      <c r="C37" s="428"/>
      <c r="D37" s="348" t="s">
        <v>208</v>
      </c>
      <c r="E37" s="344" t="s">
        <v>209</v>
      </c>
      <c r="F37" s="345">
        <v>1533225.6</v>
      </c>
      <c r="G37" s="346">
        <v>317256.70999999996</v>
      </c>
      <c r="H37" s="352">
        <v>589849.42000000004</v>
      </c>
      <c r="I37" s="353">
        <v>626119.47</v>
      </c>
      <c r="J37" s="353">
        <v>0</v>
      </c>
      <c r="K37" s="353">
        <v>0</v>
      </c>
      <c r="L37" s="353"/>
      <c r="M37" s="353"/>
      <c r="N37" s="353"/>
      <c r="O37" s="353"/>
      <c r="P37" s="353"/>
      <c r="Q37" s="353">
        <v>94248.47</v>
      </c>
      <c r="R37" s="353">
        <v>0</v>
      </c>
      <c r="S37" s="353">
        <v>0</v>
      </c>
      <c r="T37" s="353"/>
      <c r="U37" s="353"/>
      <c r="V37" s="353"/>
      <c r="W37" s="353">
        <v>350000</v>
      </c>
      <c r="X37" s="353"/>
      <c r="Y37" s="353">
        <v>582277.38000000012</v>
      </c>
      <c r="Z37" s="353">
        <v>506699.75</v>
      </c>
      <c r="AA37" s="353"/>
      <c r="AB37" s="353"/>
      <c r="AC37" s="353"/>
      <c r="AD37" s="354"/>
      <c r="AE37" s="371"/>
      <c r="AF37" s="350">
        <f t="shared" si="0"/>
        <v>0</v>
      </c>
      <c r="AG37" s="202"/>
    </row>
    <row r="38" spans="2:33" s="62" customFormat="1" ht="158.25" customHeight="1" thickBot="1" x14ac:dyDescent="0.25">
      <c r="B38" s="403" t="s">
        <v>557</v>
      </c>
      <c r="C38" s="428"/>
      <c r="D38" s="348" t="s">
        <v>210</v>
      </c>
      <c r="E38" s="344" t="s">
        <v>211</v>
      </c>
      <c r="F38" s="345">
        <v>9250621.2400000002</v>
      </c>
      <c r="G38" s="346">
        <v>1255526.76</v>
      </c>
      <c r="H38" s="352">
        <v>245094.48</v>
      </c>
      <c r="I38" s="353">
        <v>2000000</v>
      </c>
      <c r="J38" s="353">
        <v>5750000</v>
      </c>
      <c r="K38" s="353">
        <v>0</v>
      </c>
      <c r="L38" s="353"/>
      <c r="M38" s="353"/>
      <c r="N38" s="353">
        <v>6088097.3099999996</v>
      </c>
      <c r="O38" s="353"/>
      <c r="P38" s="353"/>
      <c r="Q38" s="353">
        <v>501012.5</v>
      </c>
      <c r="R38" s="353">
        <v>0</v>
      </c>
      <c r="S38" s="353">
        <v>0</v>
      </c>
      <c r="T38" s="353"/>
      <c r="U38" s="353"/>
      <c r="V38" s="353"/>
      <c r="W38" s="353">
        <v>0</v>
      </c>
      <c r="X38" s="353"/>
      <c r="Y38" s="353">
        <v>749999.99999999977</v>
      </c>
      <c r="Z38" s="353">
        <v>1260775.8400000001</v>
      </c>
      <c r="AA38" s="353"/>
      <c r="AB38" s="353">
        <v>650735.59</v>
      </c>
      <c r="AC38" s="353"/>
      <c r="AD38" s="354"/>
      <c r="AE38" s="371"/>
      <c r="AF38" s="350">
        <f t="shared" si="0"/>
        <v>8.149072527885437E-10</v>
      </c>
      <c r="AG38" s="202"/>
    </row>
    <row r="39" spans="2:33" s="62" customFormat="1" ht="88.35" customHeight="1" thickBot="1" x14ac:dyDescent="0.25">
      <c r="B39" s="403" t="s">
        <v>213</v>
      </c>
      <c r="C39" s="428"/>
      <c r="D39" s="348" t="s">
        <v>212</v>
      </c>
      <c r="E39" s="344" t="s">
        <v>214</v>
      </c>
      <c r="F39" s="345">
        <v>1400000</v>
      </c>
      <c r="G39" s="346">
        <v>1020394.71</v>
      </c>
      <c r="H39" s="352">
        <v>379605.29</v>
      </c>
      <c r="I39" s="353"/>
      <c r="J39" s="353"/>
      <c r="K39" s="353"/>
      <c r="L39" s="353"/>
      <c r="M39" s="353"/>
      <c r="N39" s="353"/>
      <c r="O39" s="353"/>
      <c r="P39" s="353"/>
      <c r="Q39" s="353"/>
      <c r="R39" s="353">
        <v>60226.39</v>
      </c>
      <c r="S39" s="353">
        <v>0</v>
      </c>
      <c r="T39" s="353"/>
      <c r="U39" s="353"/>
      <c r="V39" s="353"/>
      <c r="W39" s="353">
        <v>1339773.6099999999</v>
      </c>
      <c r="X39" s="353"/>
      <c r="Y39" s="353">
        <v>0</v>
      </c>
      <c r="Z39" s="353">
        <v>0</v>
      </c>
      <c r="AA39" s="353"/>
      <c r="AB39" s="353"/>
      <c r="AC39" s="353"/>
      <c r="AD39" s="354"/>
      <c r="AE39" s="371"/>
      <c r="AF39" s="350">
        <f t="shared" si="0"/>
        <v>2.3283064365386963E-10</v>
      </c>
      <c r="AG39" s="202"/>
    </row>
    <row r="40" spans="2:33" s="62" customFormat="1" ht="97.5" customHeight="1" thickBot="1" x14ac:dyDescent="0.25">
      <c r="B40" s="403" t="s">
        <v>216</v>
      </c>
      <c r="C40" s="428"/>
      <c r="D40" s="348" t="s">
        <v>215</v>
      </c>
      <c r="E40" s="344" t="s">
        <v>217</v>
      </c>
      <c r="F40" s="345">
        <f>15460381.98+66511.59-238205.56</f>
        <v>15288688.01</v>
      </c>
      <c r="G40" s="346">
        <v>15283176.420000004</v>
      </c>
      <c r="H40" s="352">
        <v>5511.59</v>
      </c>
      <c r="I40" s="353"/>
      <c r="J40" s="353"/>
      <c r="K40" s="353"/>
      <c r="L40" s="353"/>
      <c r="M40" s="353"/>
      <c r="N40" s="353">
        <v>6564320.8600000003</v>
      </c>
      <c r="O40" s="353"/>
      <c r="P40" s="353"/>
      <c r="Q40" s="353"/>
      <c r="R40" s="353">
        <v>0</v>
      </c>
      <c r="S40" s="353">
        <v>0</v>
      </c>
      <c r="T40" s="353"/>
      <c r="U40" s="353"/>
      <c r="V40" s="353">
        <v>7178857.1200000001</v>
      </c>
      <c r="W40" s="353">
        <v>1540000</v>
      </c>
      <c r="X40" s="353"/>
      <c r="Y40" s="353">
        <v>0</v>
      </c>
      <c r="Z40" s="353">
        <v>5511.59</v>
      </c>
      <c r="AA40" s="353"/>
      <c r="AB40" s="353"/>
      <c r="AC40" s="353">
        <v>0</v>
      </c>
      <c r="AD40" s="354"/>
      <c r="AE40" s="371"/>
      <c r="AF40" s="350">
        <f t="shared" si="0"/>
        <v>-1.5600000016020203</v>
      </c>
      <c r="AG40" s="202"/>
    </row>
    <row r="41" spans="2:33" s="62" customFormat="1" ht="66.599999999999994" customHeight="1" thickBot="1" x14ac:dyDescent="0.25">
      <c r="B41" s="403" t="s">
        <v>219</v>
      </c>
      <c r="C41" s="428" t="s">
        <v>570</v>
      </c>
      <c r="D41" s="348" t="s">
        <v>218</v>
      </c>
      <c r="E41" s="344" t="s">
        <v>220</v>
      </c>
      <c r="F41" s="345">
        <f>24218706.97-200000</f>
        <v>24018706.969999999</v>
      </c>
      <c r="G41" s="346">
        <v>22279301.669999998</v>
      </c>
      <c r="H41" s="352">
        <v>6379.8599999991293</v>
      </c>
      <c r="I41" s="353">
        <v>546351.63</v>
      </c>
      <c r="J41" s="353">
        <v>400000</v>
      </c>
      <c r="K41" s="353">
        <v>786673.81</v>
      </c>
      <c r="L41" s="353"/>
      <c r="M41" s="353"/>
      <c r="N41" s="353">
        <v>6713939.6900000004</v>
      </c>
      <c r="O41" s="353"/>
      <c r="P41" s="353"/>
      <c r="Q41" s="353">
        <v>1715560.25</v>
      </c>
      <c r="R41" s="353">
        <v>5845823.8399999999</v>
      </c>
      <c r="S41" s="353">
        <v>0</v>
      </c>
      <c r="T41" s="353"/>
      <c r="U41" s="353"/>
      <c r="V41" s="353">
        <v>1351303.07</v>
      </c>
      <c r="W41" s="353">
        <v>1003207.4299999999</v>
      </c>
      <c r="X41" s="353"/>
      <c r="Y41" s="353">
        <v>1233025.44</v>
      </c>
      <c r="Z41" s="353">
        <v>1249506.71</v>
      </c>
      <c r="AA41" s="353"/>
      <c r="AB41" s="353">
        <v>4906340.54</v>
      </c>
      <c r="AC41" s="353"/>
      <c r="AD41" s="354"/>
      <c r="AE41" s="371"/>
      <c r="AF41" s="350">
        <f t="shared" si="0"/>
        <v>-1.862645149230957E-9</v>
      </c>
      <c r="AG41" s="202"/>
    </row>
    <row r="42" spans="2:33" s="62" customFormat="1" ht="54" customHeight="1" thickBot="1" x14ac:dyDescent="0.25">
      <c r="B42" s="403" t="s">
        <v>222</v>
      </c>
      <c r="C42" s="428"/>
      <c r="D42" s="348" t="s">
        <v>221</v>
      </c>
      <c r="E42" s="344" t="s">
        <v>223</v>
      </c>
      <c r="F42" s="345">
        <f>2629467.84+278350.83</f>
        <v>2907818.67</v>
      </c>
      <c r="G42" s="346">
        <v>301169.86</v>
      </c>
      <c r="H42" s="352">
        <v>300000</v>
      </c>
      <c r="I42" s="353">
        <v>300000</v>
      </c>
      <c r="J42" s="353">
        <v>200000</v>
      </c>
      <c r="K42" s="353">
        <v>1806648.81</v>
      </c>
      <c r="L42" s="353"/>
      <c r="M42" s="353"/>
      <c r="N42" s="353"/>
      <c r="O42" s="353"/>
      <c r="P42" s="353"/>
      <c r="Q42" s="353">
        <v>110297.52</v>
      </c>
      <c r="R42" s="353">
        <v>0</v>
      </c>
      <c r="S42" s="353">
        <v>278350.83</v>
      </c>
      <c r="T42" s="353">
        <v>130872.34</v>
      </c>
      <c r="U42" s="353"/>
      <c r="V42" s="353"/>
      <c r="W42" s="353">
        <v>360000</v>
      </c>
      <c r="X42" s="353"/>
      <c r="Y42" s="353">
        <v>500000</v>
      </c>
      <c r="Z42" s="353">
        <v>0</v>
      </c>
      <c r="AA42" s="353"/>
      <c r="AB42" s="353"/>
      <c r="AC42" s="353">
        <v>1528297.98</v>
      </c>
      <c r="AD42" s="354"/>
      <c r="AE42" s="380"/>
      <c r="AF42" s="350">
        <f t="shared" si="0"/>
        <v>0</v>
      </c>
      <c r="AG42" s="202"/>
    </row>
    <row r="43" spans="2:33" s="62" customFormat="1" ht="56.25" customHeight="1" thickBot="1" x14ac:dyDescent="0.25">
      <c r="B43" s="403" t="s">
        <v>225</v>
      </c>
      <c r="C43" s="428"/>
      <c r="D43" s="348" t="s">
        <v>224</v>
      </c>
      <c r="E43" s="344" t="s">
        <v>115</v>
      </c>
      <c r="F43" s="345">
        <f>6982673.54+200000+37291.07+3309.59-64823.41</f>
        <v>7158450.79</v>
      </c>
      <c r="G43" s="346">
        <v>3353482.83</v>
      </c>
      <c r="H43" s="352">
        <v>1250137.78</v>
      </c>
      <c r="I43" s="353">
        <v>1200000</v>
      </c>
      <c r="J43" s="353">
        <v>1354958.32</v>
      </c>
      <c r="K43" s="353">
        <v>0</v>
      </c>
      <c r="L43" s="353"/>
      <c r="M43" s="353"/>
      <c r="N43" s="353"/>
      <c r="O43" s="353"/>
      <c r="P43" s="353"/>
      <c r="Q43" s="353">
        <v>853425.52</v>
      </c>
      <c r="R43" s="353">
        <v>1440581.51</v>
      </c>
      <c r="S43" s="353">
        <v>0</v>
      </c>
      <c r="T43" s="353"/>
      <c r="U43" s="353"/>
      <c r="V43" s="353"/>
      <c r="W43" s="353">
        <v>1984743.94</v>
      </c>
      <c r="X43" s="353"/>
      <c r="Y43" s="353">
        <v>2292536.8899999997</v>
      </c>
      <c r="Z43" s="353">
        <v>500000</v>
      </c>
      <c r="AA43" s="353"/>
      <c r="AB43" s="353">
        <v>87291.07</v>
      </c>
      <c r="AC43" s="353"/>
      <c r="AD43" s="354"/>
      <c r="AE43" s="371"/>
      <c r="AF43" s="350">
        <f t="shared" si="0"/>
        <v>-128.13999999983935</v>
      </c>
      <c r="AG43" s="202"/>
    </row>
    <row r="44" spans="2:33" s="62" customFormat="1" ht="74.25" customHeight="1" thickBot="1" x14ac:dyDescent="0.25">
      <c r="B44" s="403" t="s">
        <v>227</v>
      </c>
      <c r="C44" s="428"/>
      <c r="D44" s="348" t="s">
        <v>226</v>
      </c>
      <c r="E44" s="344" t="s">
        <v>228</v>
      </c>
      <c r="F44" s="345">
        <v>7687885.1100000003</v>
      </c>
      <c r="G44" s="346">
        <v>1126995.6500000001</v>
      </c>
      <c r="H44" s="352">
        <v>250000</v>
      </c>
      <c r="I44" s="353">
        <v>3000000</v>
      </c>
      <c r="J44" s="353">
        <v>3310889.46</v>
      </c>
      <c r="K44" s="353">
        <v>0</v>
      </c>
      <c r="L44" s="353"/>
      <c r="M44" s="353"/>
      <c r="N44" s="353">
        <v>3877759.82</v>
      </c>
      <c r="O44" s="353"/>
      <c r="P44" s="353"/>
      <c r="Q44" s="353"/>
      <c r="R44" s="353">
        <v>0</v>
      </c>
      <c r="S44" s="353">
        <v>0</v>
      </c>
      <c r="T44" s="353"/>
      <c r="U44" s="353"/>
      <c r="V44" s="353"/>
      <c r="W44" s="353">
        <v>0</v>
      </c>
      <c r="X44" s="353"/>
      <c r="Y44" s="353">
        <v>2287785.5499999998</v>
      </c>
      <c r="Z44" s="353">
        <v>1522339.74</v>
      </c>
      <c r="AA44" s="353"/>
      <c r="AB44" s="353"/>
      <c r="AC44" s="353"/>
      <c r="AD44" s="354"/>
      <c r="AE44" s="371"/>
      <c r="AF44" s="350">
        <f t="shared" si="0"/>
        <v>6.9849193096160889E-10</v>
      </c>
      <c r="AG44" s="202"/>
    </row>
    <row r="45" spans="2:33" s="62" customFormat="1" ht="136.5" customHeight="1" thickBot="1" x14ac:dyDescent="0.25">
      <c r="B45" s="403" t="s">
        <v>558</v>
      </c>
      <c r="C45" s="428"/>
      <c r="D45" s="349" t="s">
        <v>229</v>
      </c>
      <c r="E45" s="344" t="s">
        <v>230</v>
      </c>
      <c r="F45" s="345">
        <f>400000+150000</f>
        <v>550000</v>
      </c>
      <c r="G45" s="346"/>
      <c r="H45" s="352">
        <v>550000</v>
      </c>
      <c r="I45" s="353"/>
      <c r="J45" s="353"/>
      <c r="K45" s="353"/>
      <c r="L45" s="353"/>
      <c r="M45" s="353"/>
      <c r="N45" s="353"/>
      <c r="O45" s="353"/>
      <c r="P45" s="353"/>
      <c r="Q45" s="353"/>
      <c r="R45" s="353">
        <v>0</v>
      </c>
      <c r="S45" s="353">
        <v>0</v>
      </c>
      <c r="T45" s="353"/>
      <c r="U45" s="353"/>
      <c r="V45" s="353"/>
      <c r="W45" s="353">
        <v>50000</v>
      </c>
      <c r="X45" s="353"/>
      <c r="Y45" s="353">
        <v>500000</v>
      </c>
      <c r="Z45" s="353"/>
      <c r="AA45" s="353"/>
      <c r="AB45" s="353"/>
      <c r="AC45" s="353"/>
      <c r="AD45" s="354"/>
      <c r="AE45" s="371"/>
      <c r="AF45" s="350">
        <f t="shared" si="0"/>
        <v>0</v>
      </c>
      <c r="AG45" s="202"/>
    </row>
    <row r="46" spans="2:33" s="62" customFormat="1" ht="66.75" customHeight="1" thickBot="1" x14ac:dyDescent="0.25">
      <c r="B46" s="403" t="s">
        <v>232</v>
      </c>
      <c r="C46" s="428" t="s">
        <v>570</v>
      </c>
      <c r="D46" s="349" t="s">
        <v>231</v>
      </c>
      <c r="E46" s="344" t="s">
        <v>233</v>
      </c>
      <c r="F46" s="345">
        <f>9694572.42+1188000+2400000</f>
        <v>13282572.42</v>
      </c>
      <c r="G46" s="346">
        <v>559710.41999999993</v>
      </c>
      <c r="H46" s="352">
        <v>2351555.79</v>
      </c>
      <c r="I46" s="353">
        <v>2908548.37</v>
      </c>
      <c r="J46" s="353">
        <v>4202757.84</v>
      </c>
      <c r="K46" s="353">
        <v>3260000</v>
      </c>
      <c r="L46" s="353"/>
      <c r="M46" s="353"/>
      <c r="N46" s="353"/>
      <c r="O46" s="353"/>
      <c r="P46" s="353"/>
      <c r="Q46" s="353"/>
      <c r="R46" s="353">
        <v>50000</v>
      </c>
      <c r="S46" s="353">
        <v>585984.53</v>
      </c>
      <c r="T46" s="353"/>
      <c r="U46" s="353"/>
      <c r="V46" s="353"/>
      <c r="W46" s="353">
        <v>856451.63</v>
      </c>
      <c r="X46" s="353"/>
      <c r="Y46" s="353">
        <v>4507378.42</v>
      </c>
      <c r="Z46" s="353">
        <v>2082757.84</v>
      </c>
      <c r="AA46" s="353"/>
      <c r="AB46" s="353"/>
      <c r="AC46" s="353">
        <v>5200000</v>
      </c>
      <c r="AD46" s="354"/>
      <c r="AE46" s="371"/>
      <c r="AF46" s="350">
        <f t="shared" si="0"/>
        <v>0</v>
      </c>
      <c r="AG46" s="202"/>
    </row>
    <row r="47" spans="2:33" s="62" customFormat="1" ht="112.5" customHeight="1" thickBot="1" x14ac:dyDescent="0.25">
      <c r="B47" s="403" t="s">
        <v>559</v>
      </c>
      <c r="C47" s="428"/>
      <c r="D47" s="349" t="s">
        <v>234</v>
      </c>
      <c r="E47" s="344" t="s">
        <v>235</v>
      </c>
      <c r="F47" s="345">
        <f>4924074.12-4854323</f>
        <v>69751.120000000112</v>
      </c>
      <c r="G47" s="346">
        <v>69751.12</v>
      </c>
      <c r="H47" s="352"/>
      <c r="I47" s="353"/>
      <c r="J47" s="353"/>
      <c r="K47" s="353">
        <v>0</v>
      </c>
      <c r="L47" s="353"/>
      <c r="M47" s="353"/>
      <c r="N47" s="353"/>
      <c r="O47" s="353"/>
      <c r="P47" s="353"/>
      <c r="Q47" s="353"/>
      <c r="R47" s="353">
        <v>0</v>
      </c>
      <c r="S47" s="353">
        <v>0</v>
      </c>
      <c r="T47" s="353"/>
      <c r="U47" s="353"/>
      <c r="V47" s="353"/>
      <c r="W47" s="353">
        <v>0</v>
      </c>
      <c r="X47" s="353"/>
      <c r="Y47" s="353">
        <v>0</v>
      </c>
      <c r="Z47" s="353">
        <v>69751.12</v>
      </c>
      <c r="AA47" s="353"/>
      <c r="AB47" s="353"/>
      <c r="AC47" s="353">
        <v>0</v>
      </c>
      <c r="AD47" s="354"/>
      <c r="AE47" s="371"/>
      <c r="AF47" s="350">
        <f t="shared" si="0"/>
        <v>1.1641532182693481E-10</v>
      </c>
      <c r="AG47" s="202"/>
    </row>
    <row r="48" spans="2:33" s="62" customFormat="1" ht="103.5" customHeight="1" thickBot="1" x14ac:dyDescent="0.25">
      <c r="B48" s="403" t="s">
        <v>237</v>
      </c>
      <c r="C48" s="428" t="s">
        <v>567</v>
      </c>
      <c r="D48" s="349" t="s">
        <v>236</v>
      </c>
      <c r="E48" s="344" t="s">
        <v>238</v>
      </c>
      <c r="F48" s="345">
        <f>27414609.9-531715.18</f>
        <v>26882894.719999999</v>
      </c>
      <c r="G48" s="346">
        <v>582476.68000000005</v>
      </c>
      <c r="H48" s="352">
        <v>3965343.8000000003</v>
      </c>
      <c r="I48" s="353">
        <v>4958360</v>
      </c>
      <c r="J48" s="353">
        <v>3281849.94</v>
      </c>
      <c r="K48" s="353">
        <v>14094864.300000001</v>
      </c>
      <c r="L48" s="353"/>
      <c r="M48" s="353"/>
      <c r="N48" s="353">
        <v>2737221.57</v>
      </c>
      <c r="O48" s="353"/>
      <c r="P48" s="353"/>
      <c r="Q48" s="353">
        <v>162606.94</v>
      </c>
      <c r="R48" s="353">
        <v>0</v>
      </c>
      <c r="S48" s="353">
        <v>2268768</v>
      </c>
      <c r="T48" s="353"/>
      <c r="U48" s="353"/>
      <c r="V48" s="353"/>
      <c r="W48" s="353">
        <v>1170482.1100000001</v>
      </c>
      <c r="X48" s="353"/>
      <c r="Y48" s="353">
        <v>8964214.4199999999</v>
      </c>
      <c r="Z48" s="353">
        <v>0</v>
      </c>
      <c r="AA48" s="353"/>
      <c r="AB48" s="353"/>
      <c r="AC48" s="353">
        <v>11579602</v>
      </c>
      <c r="AD48" s="354"/>
      <c r="AE48" s="371"/>
      <c r="AF48" s="350">
        <f t="shared" si="0"/>
        <v>-0.32000000216066837</v>
      </c>
      <c r="AG48" s="202"/>
    </row>
    <row r="49" spans="2:33" s="62" customFormat="1" ht="69" customHeight="1" thickBot="1" x14ac:dyDescent="0.25">
      <c r="B49" s="403" t="s">
        <v>240</v>
      </c>
      <c r="C49" s="428" t="s">
        <v>569</v>
      </c>
      <c r="D49" s="348" t="s">
        <v>239</v>
      </c>
      <c r="E49" s="344" t="s">
        <v>241</v>
      </c>
      <c r="F49" s="345">
        <f>61239526.4+5480000+596680</f>
        <v>67316206.400000006</v>
      </c>
      <c r="G49" s="346">
        <v>57638632.360000007</v>
      </c>
      <c r="H49" s="352">
        <v>3387574.0400000028</v>
      </c>
      <c r="I49" s="353">
        <v>2140000</v>
      </c>
      <c r="J49" s="353">
        <v>2950000</v>
      </c>
      <c r="K49" s="353">
        <v>1200000</v>
      </c>
      <c r="L49" s="353"/>
      <c r="M49" s="353"/>
      <c r="N49" s="353">
        <v>25287743.649999999</v>
      </c>
      <c r="O49" s="353"/>
      <c r="P49" s="353">
        <v>130370.24000000001</v>
      </c>
      <c r="Q49" s="353">
        <v>431350.31</v>
      </c>
      <c r="R49" s="353">
        <v>0</v>
      </c>
      <c r="S49" s="353">
        <v>0</v>
      </c>
      <c r="T49" s="353">
        <v>935000</v>
      </c>
      <c r="U49" s="353"/>
      <c r="V49" s="353">
        <v>23561702.620000001</v>
      </c>
      <c r="W49" s="353">
        <v>7930039.5800000001</v>
      </c>
      <c r="X49" s="353"/>
      <c r="Y49" s="353">
        <v>4290000</v>
      </c>
      <c r="Z49" s="353">
        <v>400000</v>
      </c>
      <c r="AA49" s="353"/>
      <c r="AB49" s="353">
        <v>400000</v>
      </c>
      <c r="AC49" s="353">
        <v>3950000</v>
      </c>
      <c r="AD49" s="354"/>
      <c r="AE49" s="381"/>
      <c r="AF49" s="350">
        <f t="shared" si="0"/>
        <v>0</v>
      </c>
      <c r="AG49" s="202"/>
    </row>
    <row r="50" spans="2:33" s="62" customFormat="1" ht="79.5" customHeight="1" thickBot="1" x14ac:dyDescent="0.25">
      <c r="B50" s="403" t="s">
        <v>243</v>
      </c>
      <c r="C50" s="428" t="s">
        <v>568</v>
      </c>
      <c r="D50" s="348" t="s">
        <v>242</v>
      </c>
      <c r="E50" s="344" t="s">
        <v>244</v>
      </c>
      <c r="F50" s="345">
        <f>12840274.14-300108.32+820000+1370000</f>
        <v>14730165.82</v>
      </c>
      <c r="G50" s="346">
        <v>5925621.1600000001</v>
      </c>
      <c r="H50" s="352">
        <v>1696081.79</v>
      </c>
      <c r="I50" s="353">
        <v>2950000</v>
      </c>
      <c r="J50" s="353">
        <v>4158462.87</v>
      </c>
      <c r="K50" s="353">
        <v>0</v>
      </c>
      <c r="L50" s="353"/>
      <c r="M50" s="353"/>
      <c r="N50" s="353"/>
      <c r="O50" s="353"/>
      <c r="P50" s="353"/>
      <c r="Q50" s="353"/>
      <c r="R50" s="353">
        <v>0</v>
      </c>
      <c r="S50" s="353">
        <v>3657932</v>
      </c>
      <c r="T50" s="353"/>
      <c r="U50" s="353"/>
      <c r="V50" s="353">
        <v>3800000</v>
      </c>
      <c r="W50" s="353">
        <v>714811.11999999988</v>
      </c>
      <c r="X50" s="353"/>
      <c r="Y50" s="353">
        <v>3475188.88</v>
      </c>
      <c r="Z50" s="353">
        <v>3023233.82</v>
      </c>
      <c r="AA50" s="353"/>
      <c r="AB50" s="353">
        <v>59000</v>
      </c>
      <c r="AC50" s="353">
        <v>0</v>
      </c>
      <c r="AD50" s="354"/>
      <c r="AE50" s="371"/>
      <c r="AF50" s="350">
        <f t="shared" si="0"/>
        <v>4.6566128730773926E-10</v>
      </c>
      <c r="AG50" s="202"/>
    </row>
    <row r="51" spans="2:33" s="62" customFormat="1" ht="84.95" customHeight="1" thickBot="1" x14ac:dyDescent="0.25">
      <c r="B51" s="403" t="s">
        <v>246</v>
      </c>
      <c r="C51" s="428" t="s">
        <v>571</v>
      </c>
      <c r="D51" s="348" t="s">
        <v>245</v>
      </c>
      <c r="E51" s="344" t="s">
        <v>247</v>
      </c>
      <c r="F51" s="345">
        <f>23469277.49+550000+2879.41</f>
        <v>24022156.899999999</v>
      </c>
      <c r="G51" s="346">
        <v>9339021.839999998</v>
      </c>
      <c r="H51" s="352">
        <v>2667496.2600000002</v>
      </c>
      <c r="I51" s="353">
        <v>6305236.7999999998</v>
      </c>
      <c r="J51" s="353">
        <v>5710402</v>
      </c>
      <c r="K51" s="353">
        <v>0</v>
      </c>
      <c r="L51" s="353"/>
      <c r="M51" s="353"/>
      <c r="N51" s="353"/>
      <c r="O51" s="353"/>
      <c r="P51" s="353"/>
      <c r="Q51" s="353">
        <v>1944108.72</v>
      </c>
      <c r="R51" s="353">
        <v>205590.98</v>
      </c>
      <c r="S51" s="353">
        <v>972158.85</v>
      </c>
      <c r="T51" s="353">
        <v>25415.19</v>
      </c>
      <c r="U51" s="353"/>
      <c r="V51" s="353">
        <v>5035029.4000000004</v>
      </c>
      <c r="W51" s="353">
        <v>615481.5</v>
      </c>
      <c r="X51" s="353"/>
      <c r="Y51" s="353">
        <v>9318261.6799999997</v>
      </c>
      <c r="Z51" s="353">
        <v>4771497.33</v>
      </c>
      <c r="AA51" s="353"/>
      <c r="AB51" s="353"/>
      <c r="AC51" s="353">
        <v>1134613.25</v>
      </c>
      <c r="AD51" s="354"/>
      <c r="AE51" s="382"/>
      <c r="AF51" s="350">
        <f t="shared" si="0"/>
        <v>-3.7252902984619141E-9</v>
      </c>
      <c r="AG51" s="202"/>
    </row>
    <row r="52" spans="2:33" s="62" customFormat="1" ht="75.75" customHeight="1" thickBot="1" x14ac:dyDescent="0.25">
      <c r="B52" s="403" t="s">
        <v>560</v>
      </c>
      <c r="C52" s="428" t="s">
        <v>571</v>
      </c>
      <c r="D52" s="348" t="s">
        <v>394</v>
      </c>
      <c r="E52" s="344" t="s">
        <v>395</v>
      </c>
      <c r="F52" s="345">
        <v>11930000</v>
      </c>
      <c r="G52" s="346"/>
      <c r="H52" s="352">
        <v>350000</v>
      </c>
      <c r="I52" s="353">
        <v>0</v>
      </c>
      <c r="J52" s="353">
        <v>3000000</v>
      </c>
      <c r="K52" s="353">
        <v>8580000</v>
      </c>
      <c r="L52" s="353"/>
      <c r="M52" s="353"/>
      <c r="N52" s="353"/>
      <c r="O52" s="353"/>
      <c r="P52" s="353"/>
      <c r="Q52" s="353"/>
      <c r="R52" s="353">
        <v>0</v>
      </c>
      <c r="S52" s="353">
        <v>0</v>
      </c>
      <c r="T52" s="353"/>
      <c r="U52" s="353"/>
      <c r="V52" s="353"/>
      <c r="W52" s="353">
        <v>211054.75</v>
      </c>
      <c r="X52" s="353"/>
      <c r="Y52" s="353">
        <v>718945.25</v>
      </c>
      <c r="Z52" s="353">
        <v>6000000</v>
      </c>
      <c r="AA52" s="353"/>
      <c r="AB52" s="353"/>
      <c r="AC52" s="353">
        <v>5000000</v>
      </c>
      <c r="AD52" s="354"/>
      <c r="AE52" s="371"/>
      <c r="AF52" s="350">
        <f t="shared" si="0"/>
        <v>0</v>
      </c>
      <c r="AG52" s="202"/>
    </row>
    <row r="53" spans="2:33" s="62" customFormat="1" ht="88.35" customHeight="1" thickBot="1" x14ac:dyDescent="0.25">
      <c r="B53" s="403" t="s">
        <v>561</v>
      </c>
      <c r="C53" s="428"/>
      <c r="D53" s="348" t="s">
        <v>396</v>
      </c>
      <c r="E53" s="344" t="s">
        <v>397</v>
      </c>
      <c r="F53" s="345">
        <f>180000-180000</f>
        <v>0</v>
      </c>
      <c r="G53" s="346"/>
      <c r="H53" s="352"/>
      <c r="I53" s="353"/>
      <c r="J53" s="353"/>
      <c r="K53" s="353"/>
      <c r="L53" s="353"/>
      <c r="M53" s="353"/>
      <c r="N53" s="353"/>
      <c r="O53" s="353"/>
      <c r="P53" s="353"/>
      <c r="Q53" s="353"/>
      <c r="R53" s="353">
        <v>0</v>
      </c>
      <c r="S53" s="353">
        <v>0</v>
      </c>
      <c r="T53" s="353"/>
      <c r="U53" s="353"/>
      <c r="V53" s="353"/>
      <c r="W53" s="353">
        <v>0</v>
      </c>
      <c r="X53" s="353"/>
      <c r="Y53" s="353">
        <v>0</v>
      </c>
      <c r="Z53" s="353">
        <v>0</v>
      </c>
      <c r="AA53" s="353"/>
      <c r="AB53" s="353"/>
      <c r="AC53" s="353"/>
      <c r="AD53" s="354"/>
      <c r="AE53" s="371"/>
      <c r="AF53" s="350">
        <f t="shared" si="0"/>
        <v>0</v>
      </c>
      <c r="AG53" s="202"/>
    </row>
    <row r="54" spans="2:33" s="62" customFormat="1" ht="71.650000000000006" customHeight="1" thickBot="1" x14ac:dyDescent="0.25">
      <c r="B54" s="403" t="s">
        <v>399</v>
      </c>
      <c r="C54" s="428" t="s">
        <v>567</v>
      </c>
      <c r="D54" s="348" t="s">
        <v>398</v>
      </c>
      <c r="E54" s="344" t="s">
        <v>400</v>
      </c>
      <c r="F54" s="345">
        <f>22696819.52+481715.18</f>
        <v>23178534.699999999</v>
      </c>
      <c r="G54" s="346">
        <v>6354675.3800000008</v>
      </c>
      <c r="H54" s="352">
        <v>11519217.190000001</v>
      </c>
      <c r="I54" s="353">
        <v>5304642.13</v>
      </c>
      <c r="J54" s="353">
        <v>0</v>
      </c>
      <c r="K54" s="353"/>
      <c r="L54" s="353">
        <v>10877357.5</v>
      </c>
      <c r="M54" s="353"/>
      <c r="N54" s="353">
        <v>361519.83</v>
      </c>
      <c r="O54" s="353"/>
      <c r="P54" s="353">
        <v>14549.34</v>
      </c>
      <c r="Q54" s="353"/>
      <c r="R54" s="353">
        <v>0</v>
      </c>
      <c r="S54" s="353">
        <v>0</v>
      </c>
      <c r="T54" s="353"/>
      <c r="U54" s="353"/>
      <c r="V54" s="353"/>
      <c r="W54" s="353">
        <v>481715.18</v>
      </c>
      <c r="X54" s="353"/>
      <c r="Y54" s="353">
        <v>11188083.039999999</v>
      </c>
      <c r="Z54" s="353">
        <v>100373</v>
      </c>
      <c r="AA54" s="353"/>
      <c r="AB54" s="353">
        <v>154937.07</v>
      </c>
      <c r="AC54" s="353"/>
      <c r="AD54" s="354"/>
      <c r="AE54" s="371"/>
      <c r="AF54" s="350">
        <f t="shared" si="0"/>
        <v>-0.25999999948544428</v>
      </c>
      <c r="AG54" s="202"/>
    </row>
    <row r="55" spans="2:33" s="62" customFormat="1" ht="123" customHeight="1" thickBot="1" x14ac:dyDescent="0.25">
      <c r="B55" s="403" t="s">
        <v>562</v>
      </c>
      <c r="C55" s="428"/>
      <c r="D55" s="348" t="s">
        <v>401</v>
      </c>
      <c r="E55" s="344" t="s">
        <v>107</v>
      </c>
      <c r="F55" s="345">
        <v>24451820</v>
      </c>
      <c r="G55" s="346"/>
      <c r="H55" s="352">
        <v>462871.82</v>
      </c>
      <c r="I55" s="353">
        <v>2000000</v>
      </c>
      <c r="J55" s="353">
        <v>2000000</v>
      </c>
      <c r="K55" s="353">
        <v>19988948.18</v>
      </c>
      <c r="L55" s="353"/>
      <c r="M55" s="353"/>
      <c r="N55" s="353"/>
      <c r="O55" s="353"/>
      <c r="P55" s="353"/>
      <c r="Q55" s="353"/>
      <c r="R55" s="353">
        <v>0</v>
      </c>
      <c r="S55" s="353">
        <v>0</v>
      </c>
      <c r="T55" s="353"/>
      <c r="U55" s="353"/>
      <c r="V55" s="353"/>
      <c r="W55" s="353">
        <v>462871.81999999983</v>
      </c>
      <c r="X55" s="353"/>
      <c r="Y55" s="353">
        <v>1959338.1800000002</v>
      </c>
      <c r="Z55" s="353">
        <v>4268960.3499999996</v>
      </c>
      <c r="AA55" s="353"/>
      <c r="AB55" s="353"/>
      <c r="AC55" s="353">
        <v>17760649.649999999</v>
      </c>
      <c r="AD55" s="354"/>
      <c r="AE55" s="371"/>
      <c r="AF55" s="350">
        <f t="shared" si="0"/>
        <v>0</v>
      </c>
      <c r="AG55" s="202"/>
    </row>
    <row r="56" spans="2:33" s="62" customFormat="1" ht="114" customHeight="1" thickBot="1" x14ac:dyDescent="0.25">
      <c r="B56" s="403" t="s">
        <v>563</v>
      </c>
      <c r="C56" s="428"/>
      <c r="D56" s="348" t="s">
        <v>402</v>
      </c>
      <c r="E56" s="344" t="s">
        <v>403</v>
      </c>
      <c r="F56" s="345">
        <v>26320337.420000002</v>
      </c>
      <c r="G56" s="346">
        <v>82491.03</v>
      </c>
      <c r="H56" s="352">
        <v>180554.37</v>
      </c>
      <c r="I56" s="353">
        <v>2000000</v>
      </c>
      <c r="J56" s="353">
        <v>2000000</v>
      </c>
      <c r="K56" s="353">
        <v>22057292.02</v>
      </c>
      <c r="L56" s="353"/>
      <c r="M56" s="353"/>
      <c r="N56" s="353"/>
      <c r="O56" s="353"/>
      <c r="P56" s="353"/>
      <c r="Q56" s="353"/>
      <c r="R56" s="353">
        <v>0</v>
      </c>
      <c r="S56" s="353">
        <v>0</v>
      </c>
      <c r="T56" s="353"/>
      <c r="U56" s="353"/>
      <c r="V56" s="353"/>
      <c r="W56" s="353">
        <v>200000</v>
      </c>
      <c r="X56" s="353"/>
      <c r="Y56" s="353">
        <v>1960846.4100000001</v>
      </c>
      <c r="Z56" s="353">
        <v>2200000</v>
      </c>
      <c r="AA56" s="353"/>
      <c r="AB56" s="353"/>
      <c r="AC56" s="353">
        <v>21959491.010000002</v>
      </c>
      <c r="AD56" s="354"/>
      <c r="AE56" s="371"/>
      <c r="AF56" s="350">
        <f t="shared" si="0"/>
        <v>0</v>
      </c>
      <c r="AG56" s="350"/>
    </row>
    <row r="57" spans="2:33" s="62" customFormat="1" ht="196.7" customHeight="1" thickBot="1" x14ac:dyDescent="0.25">
      <c r="B57" s="403" t="s">
        <v>405</v>
      </c>
      <c r="C57" s="428">
        <v>627</v>
      </c>
      <c r="D57" s="348" t="s">
        <v>404</v>
      </c>
      <c r="E57" s="344" t="s">
        <v>406</v>
      </c>
      <c r="F57" s="345">
        <f>25200000+4800000</f>
        <v>30000000</v>
      </c>
      <c r="G57" s="346">
        <v>118693.78</v>
      </c>
      <c r="H57" s="352">
        <v>1000000</v>
      </c>
      <c r="I57" s="353">
        <v>1200000</v>
      </c>
      <c r="J57" s="353">
        <v>5000000</v>
      </c>
      <c r="K57" s="353">
        <v>22681306.219999999</v>
      </c>
      <c r="L57" s="353"/>
      <c r="M57" s="353"/>
      <c r="N57" s="353"/>
      <c r="O57" s="353"/>
      <c r="P57" s="353"/>
      <c r="Q57" s="353"/>
      <c r="R57" s="353">
        <v>0</v>
      </c>
      <c r="S57" s="353">
        <v>0</v>
      </c>
      <c r="T57" s="353"/>
      <c r="U57" s="353"/>
      <c r="V57" s="353"/>
      <c r="W57" s="353">
        <v>200000</v>
      </c>
      <c r="X57" s="353"/>
      <c r="Y57" s="353">
        <v>8231689.0099999998</v>
      </c>
      <c r="Z57" s="353">
        <v>21568310.990000002</v>
      </c>
      <c r="AA57" s="353"/>
      <c r="AB57" s="353"/>
      <c r="AC57" s="353">
        <v>0</v>
      </c>
      <c r="AD57" s="354"/>
      <c r="AE57" s="371"/>
      <c r="AF57" s="350">
        <f t="shared" si="0"/>
        <v>0</v>
      </c>
      <c r="AG57" s="350"/>
    </row>
    <row r="58" spans="2:33" s="62" customFormat="1" ht="95.25" customHeight="1" thickBot="1" x14ac:dyDescent="0.25">
      <c r="B58" s="403" t="s">
        <v>564</v>
      </c>
      <c r="C58" s="428"/>
      <c r="D58" s="348" t="s">
        <v>407</v>
      </c>
      <c r="E58" s="344" t="s">
        <v>408</v>
      </c>
      <c r="F58" s="345">
        <v>400000</v>
      </c>
      <c r="G58" s="346"/>
      <c r="H58" s="352">
        <v>400000</v>
      </c>
      <c r="I58" s="353"/>
      <c r="J58" s="353"/>
      <c r="K58" s="353"/>
      <c r="L58" s="353"/>
      <c r="M58" s="353"/>
      <c r="N58" s="353"/>
      <c r="O58" s="353"/>
      <c r="P58" s="353"/>
      <c r="Q58" s="353"/>
      <c r="R58" s="353">
        <v>0</v>
      </c>
      <c r="S58" s="353">
        <v>0</v>
      </c>
      <c r="T58" s="353"/>
      <c r="U58" s="353"/>
      <c r="V58" s="353"/>
      <c r="W58" s="353">
        <v>400000</v>
      </c>
      <c r="X58" s="353"/>
      <c r="Y58" s="353">
        <v>0</v>
      </c>
      <c r="Z58" s="353"/>
      <c r="AA58" s="353"/>
      <c r="AB58" s="353"/>
      <c r="AC58" s="353"/>
      <c r="AD58" s="354"/>
      <c r="AE58" s="371"/>
      <c r="AF58" s="350">
        <f t="shared" si="0"/>
        <v>0</v>
      </c>
      <c r="AG58" s="350"/>
    </row>
    <row r="59" spans="2:33" s="62" customFormat="1" ht="111.75" customHeight="1" thickBot="1" x14ac:dyDescent="0.25">
      <c r="B59" s="403" t="s">
        <v>565</v>
      </c>
      <c r="C59" s="428"/>
      <c r="D59" s="348" t="s">
        <v>409</v>
      </c>
      <c r="E59" s="344" t="s">
        <v>410</v>
      </c>
      <c r="F59" s="345">
        <v>380000</v>
      </c>
      <c r="G59" s="346"/>
      <c r="H59" s="352">
        <v>380000</v>
      </c>
      <c r="I59" s="353"/>
      <c r="J59" s="353"/>
      <c r="K59" s="353"/>
      <c r="L59" s="353"/>
      <c r="M59" s="353"/>
      <c r="N59" s="353"/>
      <c r="O59" s="353"/>
      <c r="P59" s="353"/>
      <c r="Q59" s="353"/>
      <c r="R59" s="353">
        <v>0</v>
      </c>
      <c r="S59" s="353">
        <v>380000</v>
      </c>
      <c r="T59" s="353"/>
      <c r="U59" s="353"/>
      <c r="V59" s="353"/>
      <c r="W59" s="353">
        <v>0</v>
      </c>
      <c r="X59" s="353"/>
      <c r="Y59" s="353">
        <v>0</v>
      </c>
      <c r="Z59" s="353"/>
      <c r="AA59" s="353"/>
      <c r="AB59" s="353"/>
      <c r="AC59" s="353"/>
      <c r="AD59" s="354"/>
      <c r="AE59" s="371"/>
      <c r="AF59" s="350">
        <f t="shared" si="0"/>
        <v>0</v>
      </c>
      <c r="AG59" s="350"/>
    </row>
    <row r="60" spans="2:33" s="62" customFormat="1" ht="65.25" customHeight="1" thickBot="1" x14ac:dyDescent="0.25">
      <c r="B60" s="403"/>
      <c r="C60" s="428"/>
      <c r="D60" s="348" t="s">
        <v>501</v>
      </c>
      <c r="E60" s="344" t="s">
        <v>481</v>
      </c>
      <c r="F60" s="345">
        <v>600000</v>
      </c>
      <c r="G60" s="346"/>
      <c r="H60" s="352">
        <v>600000</v>
      </c>
      <c r="I60" s="353"/>
      <c r="J60" s="353"/>
      <c r="K60" s="353"/>
      <c r="L60" s="353"/>
      <c r="M60" s="353"/>
      <c r="N60" s="353"/>
      <c r="O60" s="353"/>
      <c r="P60" s="353"/>
      <c r="Q60" s="353"/>
      <c r="R60" s="353"/>
      <c r="S60" s="353"/>
      <c r="T60" s="353"/>
      <c r="U60" s="353"/>
      <c r="V60" s="353"/>
      <c r="W60" s="353">
        <v>200000</v>
      </c>
      <c r="X60" s="353"/>
      <c r="Y60" s="353">
        <v>400000</v>
      </c>
      <c r="Z60" s="353"/>
      <c r="AA60" s="353"/>
      <c r="AB60" s="353"/>
      <c r="AC60" s="353"/>
      <c r="AD60" s="354"/>
      <c r="AE60" s="371"/>
      <c r="AF60" s="350">
        <f t="shared" si="0"/>
        <v>0</v>
      </c>
      <c r="AG60" s="350"/>
    </row>
    <row r="61" spans="2:33" s="62" customFormat="1" ht="65.25" customHeight="1" thickBot="1" x14ac:dyDescent="0.25">
      <c r="B61" s="403"/>
      <c r="C61" s="428"/>
      <c r="D61" s="348" t="s">
        <v>502</v>
      </c>
      <c r="E61" s="344" t="s">
        <v>482</v>
      </c>
      <c r="F61" s="345">
        <v>160000</v>
      </c>
      <c r="G61" s="346"/>
      <c r="H61" s="352">
        <v>160000</v>
      </c>
      <c r="I61" s="353"/>
      <c r="J61" s="353"/>
      <c r="K61" s="353"/>
      <c r="L61" s="353"/>
      <c r="M61" s="353"/>
      <c r="N61" s="353"/>
      <c r="O61" s="353"/>
      <c r="P61" s="353"/>
      <c r="Q61" s="353"/>
      <c r="R61" s="353"/>
      <c r="S61" s="353"/>
      <c r="T61" s="353"/>
      <c r="U61" s="353"/>
      <c r="V61" s="353"/>
      <c r="W61" s="353">
        <v>0</v>
      </c>
      <c r="X61" s="353"/>
      <c r="Y61" s="353">
        <v>160000</v>
      </c>
      <c r="Z61" s="353"/>
      <c r="AA61" s="353"/>
      <c r="AB61" s="353"/>
      <c r="AC61" s="353"/>
      <c r="AD61" s="354"/>
      <c r="AE61" s="371"/>
      <c r="AF61" s="350">
        <f t="shared" si="0"/>
        <v>0</v>
      </c>
      <c r="AG61" s="350"/>
    </row>
    <row r="62" spans="2:33" s="62" customFormat="1" ht="88.5" customHeight="1" thickBot="1" x14ac:dyDescent="0.25">
      <c r="B62" s="403"/>
      <c r="C62" s="428"/>
      <c r="D62" s="348" t="s">
        <v>503</v>
      </c>
      <c r="E62" s="344" t="s">
        <v>484</v>
      </c>
      <c r="F62" s="345">
        <v>54000</v>
      </c>
      <c r="G62" s="346"/>
      <c r="H62" s="352">
        <v>54000</v>
      </c>
      <c r="I62" s="353"/>
      <c r="J62" s="353"/>
      <c r="K62" s="353"/>
      <c r="L62" s="353"/>
      <c r="M62" s="353"/>
      <c r="N62" s="353"/>
      <c r="O62" s="353"/>
      <c r="P62" s="353"/>
      <c r="Q62" s="353"/>
      <c r="R62" s="353"/>
      <c r="S62" s="353"/>
      <c r="T62" s="353"/>
      <c r="U62" s="353"/>
      <c r="V62" s="353"/>
      <c r="W62" s="353">
        <v>0</v>
      </c>
      <c r="X62" s="353"/>
      <c r="Y62" s="353">
        <v>54000</v>
      </c>
      <c r="Z62" s="353"/>
      <c r="AA62" s="353"/>
      <c r="AB62" s="353"/>
      <c r="AC62" s="353"/>
      <c r="AD62" s="354"/>
      <c r="AE62" s="371"/>
      <c r="AF62" s="350">
        <f t="shared" si="0"/>
        <v>0</v>
      </c>
      <c r="AG62" s="350"/>
    </row>
    <row r="63" spans="2:33" s="62" customFormat="1" ht="65.25" customHeight="1" thickBot="1" x14ac:dyDescent="0.25">
      <c r="B63" s="403"/>
      <c r="C63" s="428"/>
      <c r="D63" s="348" t="s">
        <v>504</v>
      </c>
      <c r="E63" s="344" t="s">
        <v>483</v>
      </c>
      <c r="F63" s="345">
        <v>104000</v>
      </c>
      <c r="G63" s="346"/>
      <c r="H63" s="352">
        <v>104000</v>
      </c>
      <c r="I63" s="353"/>
      <c r="J63" s="353"/>
      <c r="K63" s="353"/>
      <c r="L63" s="353"/>
      <c r="M63" s="353"/>
      <c r="N63" s="353"/>
      <c r="O63" s="353"/>
      <c r="P63" s="353"/>
      <c r="Q63" s="353"/>
      <c r="R63" s="353"/>
      <c r="S63" s="353"/>
      <c r="T63" s="353"/>
      <c r="U63" s="353"/>
      <c r="V63" s="353"/>
      <c r="W63" s="353">
        <v>0</v>
      </c>
      <c r="X63" s="353"/>
      <c r="Y63" s="353">
        <v>104000</v>
      </c>
      <c r="Z63" s="353"/>
      <c r="AA63" s="353"/>
      <c r="AB63" s="353"/>
      <c r="AC63" s="353"/>
      <c r="AD63" s="354"/>
      <c r="AE63" s="371"/>
      <c r="AF63" s="350">
        <f t="shared" si="0"/>
        <v>0</v>
      </c>
      <c r="AG63" s="350"/>
    </row>
    <row r="64" spans="2:33" s="62" customFormat="1" ht="80.25" customHeight="1" thickBot="1" x14ac:dyDescent="0.25">
      <c r="B64" s="403" t="s">
        <v>566</v>
      </c>
      <c r="C64" s="428"/>
      <c r="D64" s="348" t="s">
        <v>411</v>
      </c>
      <c r="E64" s="344" t="s">
        <v>412</v>
      </c>
      <c r="F64" s="345">
        <v>140000</v>
      </c>
      <c r="G64" s="346"/>
      <c r="H64" s="383">
        <v>140000</v>
      </c>
      <c r="I64" s="384"/>
      <c r="J64" s="384"/>
      <c r="K64" s="384"/>
      <c r="L64" s="384"/>
      <c r="M64" s="384"/>
      <c r="N64" s="384"/>
      <c r="O64" s="384"/>
      <c r="P64" s="384"/>
      <c r="Q64" s="384"/>
      <c r="R64" s="384">
        <v>0</v>
      </c>
      <c r="S64" s="384">
        <v>0</v>
      </c>
      <c r="T64" s="384"/>
      <c r="U64" s="384"/>
      <c r="V64" s="384"/>
      <c r="W64" s="384">
        <v>0</v>
      </c>
      <c r="X64" s="384"/>
      <c r="Y64" s="384">
        <v>140000</v>
      </c>
      <c r="Z64" s="384"/>
      <c r="AA64" s="384"/>
      <c r="AB64" s="384"/>
      <c r="AC64" s="384"/>
      <c r="AD64" s="385"/>
      <c r="AE64" s="386"/>
      <c r="AF64" s="350">
        <f t="shared" si="0"/>
        <v>0</v>
      </c>
      <c r="AG64" s="350"/>
    </row>
    <row r="65" spans="2:33" s="62" customFormat="1" ht="66.599999999999994" customHeight="1" thickBot="1" x14ac:dyDescent="0.25">
      <c r="B65" s="274"/>
      <c r="C65" s="274"/>
      <c r="D65" s="348"/>
      <c r="E65" s="347" t="s">
        <v>413</v>
      </c>
      <c r="F65" s="345">
        <f>SUM(F8:F64)</f>
        <v>421203387.59999996</v>
      </c>
      <c r="G65" s="345">
        <f>SUM(G8:G64)</f>
        <v>162683316.89000005</v>
      </c>
      <c r="H65" s="367">
        <f>SUM(H8:H64)</f>
        <v>46404404.18</v>
      </c>
      <c r="I65" s="367">
        <f>SUM(I8:I64)</f>
        <v>47983719.280000009</v>
      </c>
      <c r="J65" s="367">
        <f>SUM(J8:J64)</f>
        <v>58993532.009999998</v>
      </c>
      <c r="K65" s="367">
        <f>SUM(K8:K64)</f>
        <v>105138550.38</v>
      </c>
      <c r="L65" s="367">
        <f>SUM(L8:L64)</f>
        <v>18077357.5</v>
      </c>
      <c r="M65" s="367">
        <f>SUM(M8:M64)</f>
        <v>0</v>
      </c>
      <c r="N65" s="367">
        <f>SUM(N8:N64)</f>
        <v>61185822.719999999</v>
      </c>
      <c r="O65" s="367">
        <f t="shared" ref="O65:AF65" si="1">SUM(O8:O64)</f>
        <v>0</v>
      </c>
      <c r="P65" s="367">
        <f t="shared" si="1"/>
        <v>368953.17000000004</v>
      </c>
      <c r="Q65" s="367">
        <f t="shared" si="1"/>
        <v>10610736.369999999</v>
      </c>
      <c r="R65" s="367">
        <f t="shared" si="1"/>
        <v>13734147.76</v>
      </c>
      <c r="S65" s="367">
        <f t="shared" si="1"/>
        <v>13664048.220000001</v>
      </c>
      <c r="T65" s="367">
        <f t="shared" si="1"/>
        <v>1384800.5299999998</v>
      </c>
      <c r="U65" s="367">
        <f t="shared" si="1"/>
        <v>0</v>
      </c>
      <c r="V65" s="367">
        <f t="shared" si="1"/>
        <v>45510463.619999997</v>
      </c>
      <c r="W65" s="367">
        <f t="shared" si="1"/>
        <v>25878501.609999999</v>
      </c>
      <c r="X65" s="367">
        <f t="shared" si="1"/>
        <v>0</v>
      </c>
      <c r="Y65" s="367">
        <f t="shared" si="1"/>
        <v>70654371.650000006</v>
      </c>
      <c r="Z65" s="367">
        <f t="shared" si="1"/>
        <v>66178355.640000001</v>
      </c>
      <c r="AA65" s="367">
        <f t="shared" si="1"/>
        <v>0</v>
      </c>
      <c r="AB65" s="367">
        <f t="shared" si="1"/>
        <v>10024206.27</v>
      </c>
      <c r="AC65" s="367">
        <f t="shared" si="1"/>
        <v>83931751.890000001</v>
      </c>
      <c r="AD65" s="368">
        <f t="shared" si="1"/>
        <v>0</v>
      </c>
      <c r="AE65" s="369"/>
      <c r="AF65" s="355">
        <f t="shared" si="1"/>
        <v>-129.35000000843411</v>
      </c>
      <c r="AG65" s="329"/>
    </row>
    <row r="66" spans="2:33" s="335" customFormat="1" ht="25.5" hidden="1" customHeight="1" x14ac:dyDescent="0.2">
      <c r="D66" s="336"/>
      <c r="E66" s="337"/>
      <c r="F66" s="338"/>
      <c r="G66" s="338"/>
      <c r="H66" s="338"/>
      <c r="I66" s="338"/>
      <c r="J66" s="338"/>
      <c r="K66" s="338"/>
      <c r="L66" s="338"/>
      <c r="M66" s="338"/>
      <c r="N66" s="338"/>
      <c r="O66" s="338"/>
      <c r="P66" s="338"/>
      <c r="Q66" s="338"/>
      <c r="R66" s="338"/>
      <c r="S66" s="338"/>
      <c r="V66" s="335" t="s">
        <v>414</v>
      </c>
      <c r="Z66" s="338"/>
      <c r="AA66" s="338"/>
      <c r="AB66" s="338"/>
      <c r="AC66" s="338"/>
      <c r="AD66" s="338"/>
      <c r="AE66" s="339"/>
    </row>
    <row r="67" spans="2:33" ht="25.5" hidden="1" customHeight="1" x14ac:dyDescent="0.2">
      <c r="E67" s="66"/>
      <c r="F67" s="67"/>
      <c r="G67" s="67"/>
      <c r="H67" s="67"/>
      <c r="I67" s="67"/>
      <c r="J67" s="67"/>
      <c r="K67" s="67"/>
      <c r="L67" s="50"/>
      <c r="M67" s="67"/>
      <c r="N67" s="67"/>
      <c r="O67" s="50"/>
      <c r="P67" s="67"/>
      <c r="Q67" s="67"/>
      <c r="R67" s="67">
        <v>0</v>
      </c>
      <c r="S67" s="67">
        <v>21131253.939999998</v>
      </c>
      <c r="T67" s="67"/>
      <c r="U67" s="67"/>
      <c r="V67" s="67" t="e">
        <f>V65+#REF!</f>
        <v>#REF!</v>
      </c>
      <c r="W67" s="67"/>
      <c r="X67" s="67"/>
      <c r="Y67" s="67"/>
      <c r="Z67" s="67"/>
      <c r="AA67" s="67"/>
      <c r="AB67" s="67"/>
      <c r="AC67" s="67"/>
      <c r="AD67" s="67"/>
      <c r="AE67" s="68"/>
    </row>
    <row r="68" spans="2:33" ht="25.5" hidden="1" customHeight="1" x14ac:dyDescent="0.2">
      <c r="E68" s="66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8"/>
    </row>
    <row r="69" spans="2:33" s="132" customFormat="1" ht="46.5" hidden="1" customHeight="1" x14ac:dyDescent="0.2">
      <c r="D69" s="128"/>
      <c r="E69" s="129" t="s">
        <v>415</v>
      </c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1"/>
    </row>
    <row r="70" spans="2:33" ht="25.5" hidden="1" customHeight="1" x14ac:dyDescent="0.2">
      <c r="E70" s="66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8"/>
    </row>
    <row r="71" spans="2:33" ht="25.5" hidden="1" customHeight="1" x14ac:dyDescent="0.2">
      <c r="E71" s="66"/>
      <c r="Z71" s="133"/>
      <c r="AA71" s="67"/>
      <c r="AB71" s="67"/>
      <c r="AC71" s="67"/>
      <c r="AD71" s="67"/>
      <c r="AE71" s="68"/>
    </row>
    <row r="72" spans="2:33" ht="26.25" hidden="1" customHeight="1" thickBot="1" x14ac:dyDescent="0.25">
      <c r="E72" s="66"/>
      <c r="F72" s="67"/>
      <c r="G72" s="67"/>
      <c r="H72" s="67"/>
      <c r="I72" s="67"/>
      <c r="J72" s="67"/>
      <c r="K72" s="134" t="s">
        <v>416</v>
      </c>
      <c r="L72" s="135" t="e">
        <f>NA()</f>
        <v>#N/A</v>
      </c>
      <c r="M72" s="136"/>
      <c r="N72" s="137"/>
      <c r="O72" s="138" t="e">
        <f>NA()</f>
        <v>#N/A</v>
      </c>
      <c r="P72" s="139"/>
      <c r="Q72" s="139"/>
      <c r="R72" s="139"/>
      <c r="S72" s="140"/>
      <c r="T72" s="141" t="e">
        <f>NA()</f>
        <v>#N/A</v>
      </c>
      <c r="U72" s="142"/>
      <c r="V72" s="67"/>
      <c r="W72" s="67"/>
      <c r="X72" s="67"/>
      <c r="Y72" s="67"/>
      <c r="Z72" s="67"/>
      <c r="AA72" s="143"/>
      <c r="AB72" s="144" t="e">
        <f>NA()</f>
        <v>#N/A</v>
      </c>
      <c r="AC72" s="67"/>
      <c r="AD72" s="67"/>
      <c r="AE72" s="68"/>
    </row>
    <row r="73" spans="2:33" ht="26.25" hidden="1" customHeight="1" thickBot="1" x14ac:dyDescent="0.25">
      <c r="E73" s="66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145"/>
      <c r="AA73" s="67"/>
      <c r="AB73" s="67"/>
      <c r="AC73" s="67"/>
      <c r="AD73" s="67"/>
      <c r="AE73" s="68"/>
    </row>
    <row r="74" spans="2:33" ht="26.25" hidden="1" customHeight="1" thickBot="1" x14ac:dyDescent="0.25">
      <c r="E74" s="66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146"/>
      <c r="W74" s="146"/>
      <c r="X74" s="332"/>
      <c r="Y74" s="146"/>
      <c r="Z74" s="67"/>
      <c r="AA74" s="67"/>
      <c r="AB74" s="67"/>
      <c r="AC74" s="67"/>
      <c r="AD74" s="67"/>
      <c r="AE74" s="68"/>
    </row>
    <row r="75" spans="2:33" ht="25.5" hidden="1" customHeight="1" x14ac:dyDescent="0.2">
      <c r="E75" s="66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8"/>
    </row>
    <row r="76" spans="2:33" ht="25.5" hidden="1" customHeight="1" x14ac:dyDescent="0.2">
      <c r="E76" s="66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8"/>
    </row>
    <row r="77" spans="2:33" ht="25.5" customHeight="1" x14ac:dyDescent="0.2">
      <c r="E77" s="66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8"/>
    </row>
    <row r="78" spans="2:33" ht="76.5" customHeight="1" x14ac:dyDescent="0.2">
      <c r="E78" s="66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8"/>
    </row>
    <row r="79" spans="2:33" ht="66.599999999999994" customHeight="1" x14ac:dyDescent="0.2">
      <c r="B79" s="42"/>
      <c r="C79" s="42"/>
      <c r="E79" s="84"/>
      <c r="F79" s="200"/>
      <c r="G79" s="200"/>
      <c r="H79" s="200"/>
      <c r="I79" s="200"/>
      <c r="J79" s="200"/>
      <c r="K79" s="200"/>
      <c r="L79" s="200"/>
      <c r="M79" s="200"/>
      <c r="N79" s="200"/>
      <c r="O79" s="200"/>
      <c r="P79" s="200"/>
      <c r="Q79" s="200"/>
      <c r="R79" s="200"/>
      <c r="S79" s="200"/>
      <c r="T79" s="200"/>
      <c r="U79" s="200"/>
      <c r="V79" s="200"/>
      <c r="W79" s="200"/>
      <c r="X79" s="200"/>
      <c r="Y79" s="200"/>
      <c r="Z79" s="200"/>
      <c r="AA79" s="200"/>
      <c r="AB79" s="200"/>
      <c r="AC79" s="200"/>
      <c r="AD79" s="200"/>
      <c r="AE79" s="200"/>
      <c r="AF79" s="200"/>
      <c r="AG79" s="200"/>
    </row>
    <row r="80" spans="2:33" ht="66.599999999999994" customHeight="1" x14ac:dyDescent="0.2">
      <c r="B80" s="42"/>
      <c r="C80" s="42"/>
      <c r="E80" s="84"/>
      <c r="F80" s="200"/>
      <c r="G80" s="200"/>
      <c r="H80" s="200"/>
      <c r="I80" s="200"/>
      <c r="J80" s="200"/>
      <c r="K80" s="200"/>
      <c r="L80" s="200"/>
      <c r="M80" s="200"/>
      <c r="N80" s="200"/>
      <c r="O80" s="200"/>
      <c r="P80" s="200"/>
      <c r="Q80" s="200"/>
      <c r="R80" s="200"/>
      <c r="S80" s="200"/>
      <c r="T80" s="200"/>
      <c r="U80" s="200"/>
      <c r="V80" s="200"/>
      <c r="W80" s="200"/>
      <c r="X80" s="200"/>
      <c r="Y80" s="200"/>
      <c r="Z80" s="200"/>
      <c r="AA80" s="200"/>
      <c r="AB80" s="200"/>
      <c r="AC80" s="200"/>
      <c r="AD80" s="200"/>
      <c r="AE80" s="200"/>
      <c r="AF80" s="200"/>
      <c r="AG80" s="200"/>
    </row>
    <row r="81" spans="2:33" ht="66.599999999999994" customHeight="1" x14ac:dyDescent="0.2">
      <c r="B81" s="42"/>
      <c r="C81" s="42"/>
      <c r="E81" s="84"/>
      <c r="F81" s="200"/>
      <c r="G81" s="200"/>
      <c r="H81" s="200"/>
      <c r="I81" s="200"/>
      <c r="J81" s="200"/>
      <c r="K81" s="200"/>
      <c r="L81" s="200"/>
      <c r="M81" s="200"/>
      <c r="N81" s="200"/>
      <c r="O81" s="200"/>
      <c r="P81" s="200"/>
      <c r="Q81" s="200"/>
      <c r="R81" s="200"/>
      <c r="S81" s="200"/>
      <c r="T81" s="200"/>
      <c r="U81" s="200"/>
      <c r="V81" s="200"/>
      <c r="W81" s="200"/>
      <c r="X81" s="200"/>
      <c r="Y81" s="200"/>
      <c r="Z81" s="200"/>
      <c r="AA81" s="200"/>
      <c r="AB81" s="200"/>
      <c r="AC81" s="200"/>
      <c r="AD81" s="200"/>
      <c r="AE81" s="200"/>
      <c r="AF81" s="200"/>
      <c r="AG81" s="200"/>
    </row>
    <row r="82" spans="2:33" ht="66.599999999999994" customHeight="1" x14ac:dyDescent="0.2">
      <c r="B82" s="42"/>
      <c r="C82" s="42"/>
      <c r="E82" s="84"/>
      <c r="F82" s="200"/>
      <c r="G82" s="200"/>
      <c r="H82" s="200"/>
      <c r="I82" s="200"/>
      <c r="J82" s="200"/>
      <c r="K82" s="200"/>
      <c r="L82" s="200"/>
      <c r="M82" s="200"/>
      <c r="N82" s="200"/>
      <c r="O82" s="200"/>
      <c r="P82" s="200"/>
      <c r="Q82" s="200"/>
      <c r="R82" s="200"/>
      <c r="S82" s="200"/>
      <c r="T82" s="200"/>
      <c r="U82" s="200"/>
      <c r="V82" s="200"/>
      <c r="W82" s="200"/>
      <c r="X82" s="200"/>
      <c r="Y82" s="200"/>
      <c r="Z82" s="200"/>
      <c r="AA82" s="200"/>
      <c r="AB82" s="200"/>
      <c r="AC82" s="200"/>
      <c r="AD82" s="200"/>
      <c r="AE82" s="200"/>
      <c r="AF82" s="200"/>
      <c r="AG82" s="200"/>
    </row>
    <row r="83" spans="2:33" ht="66.599999999999994" customHeight="1" x14ac:dyDescent="0.2">
      <c r="B83" s="42"/>
      <c r="C83" s="42"/>
      <c r="E83" s="84"/>
      <c r="F83" s="201"/>
      <c r="G83" s="200"/>
      <c r="H83" s="200"/>
      <c r="I83" s="200"/>
      <c r="J83" s="200"/>
      <c r="K83" s="200"/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V83" s="200"/>
      <c r="W83" s="200"/>
      <c r="X83" s="200"/>
      <c r="Y83" s="200"/>
      <c r="Z83" s="200"/>
      <c r="AA83" s="200"/>
      <c r="AB83" s="200"/>
      <c r="AC83" s="200"/>
      <c r="AD83" s="200"/>
      <c r="AE83" s="200"/>
      <c r="AF83" s="200"/>
      <c r="AG83" s="200"/>
    </row>
    <row r="84" spans="2:33" ht="66.599999999999994" customHeight="1" x14ac:dyDescent="0.2">
      <c r="B84" s="42"/>
      <c r="C84" s="42"/>
      <c r="E84" s="84"/>
      <c r="F84" s="200"/>
      <c r="G84" s="200"/>
      <c r="H84" s="200"/>
      <c r="I84" s="200"/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/>
      <c r="AD84" s="200"/>
      <c r="AE84" s="200"/>
      <c r="AF84" s="200"/>
      <c r="AG84" s="200"/>
    </row>
    <row r="85" spans="2:33" ht="66.599999999999994" customHeight="1" x14ac:dyDescent="0.2">
      <c r="B85" s="42"/>
      <c r="C85" s="42"/>
      <c r="E85" s="84"/>
      <c r="F85" s="200"/>
      <c r="G85" s="200"/>
      <c r="H85" s="200"/>
      <c r="I85" s="200"/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>
        <v>2264149.5</v>
      </c>
      <c r="AA85" s="200"/>
      <c r="AB85" s="200"/>
      <c r="AC85" s="200"/>
      <c r="AD85" s="200"/>
      <c r="AE85" s="200"/>
      <c r="AF85" s="200"/>
      <c r="AG85" s="200"/>
    </row>
    <row r="86" spans="2:33" ht="66.599999999999994" customHeight="1" x14ac:dyDescent="0.2">
      <c r="B86" s="42"/>
      <c r="C86" s="42"/>
      <c r="E86" s="84"/>
      <c r="F86" s="200"/>
      <c r="G86" s="200"/>
      <c r="H86" s="200"/>
      <c r="I86" s="200"/>
      <c r="J86" s="200"/>
      <c r="K86" s="200"/>
      <c r="L86" s="200"/>
      <c r="M86" s="200"/>
      <c r="N86" s="200"/>
      <c r="O86" s="200"/>
      <c r="P86" s="200"/>
      <c r="Q86" s="200"/>
      <c r="R86" s="200"/>
      <c r="S86" s="200"/>
      <c r="T86" s="200"/>
      <c r="U86" s="200"/>
      <c r="V86" s="200"/>
      <c r="W86" s="200"/>
      <c r="X86" s="200"/>
      <c r="Y86" s="200"/>
      <c r="Z86" s="200">
        <f>Z85-Z84</f>
        <v>2264149.5</v>
      </c>
      <c r="AA86" s="200"/>
      <c r="AB86" s="200"/>
      <c r="AC86" s="200"/>
      <c r="AD86" s="200"/>
      <c r="AE86" s="200"/>
      <c r="AF86" s="200"/>
      <c r="AG86" s="200"/>
    </row>
    <row r="87" spans="2:33" x14ac:dyDescent="0.2">
      <c r="Z87" s="172">
        <f>Z86/2</f>
        <v>1132074.75</v>
      </c>
    </row>
    <row r="88" spans="2:33" x14ac:dyDescent="0.2">
      <c r="Z88" s="172"/>
    </row>
    <row r="89" spans="2:33" x14ac:dyDescent="0.2">
      <c r="Z89" s="172"/>
    </row>
    <row r="90" spans="2:33" x14ac:dyDescent="0.2">
      <c r="Z90" s="172"/>
    </row>
    <row r="91" spans="2:33" x14ac:dyDescent="0.2">
      <c r="Z91" s="172"/>
    </row>
    <row r="92" spans="2:33" x14ac:dyDescent="0.2">
      <c r="Z92" s="172"/>
    </row>
    <row r="93" spans="2:33" x14ac:dyDescent="0.2">
      <c r="Z93" s="172"/>
    </row>
  </sheetData>
  <sheetProtection selectLockedCells="1" selectUnlockedCells="1"/>
  <mergeCells count="15">
    <mergeCell ref="AC5:AC6"/>
    <mergeCell ref="AD5:AD6"/>
    <mergeCell ref="AE5:AE6"/>
    <mergeCell ref="AF5:AF6"/>
    <mergeCell ref="G5:G6"/>
    <mergeCell ref="H5:K5"/>
    <mergeCell ref="L5:N5"/>
    <mergeCell ref="O5:S5"/>
    <mergeCell ref="D5:D6"/>
    <mergeCell ref="C5:C6"/>
    <mergeCell ref="B5:B6"/>
    <mergeCell ref="T5:AA5"/>
    <mergeCell ref="AB5:AB6"/>
    <mergeCell ref="E5:E6"/>
    <mergeCell ref="F5:F6"/>
  </mergeCells>
  <printOptions horizontalCentered="1" gridLines="1"/>
  <pageMargins left="0.23622047244094491" right="0.23622047244094491" top="0.74803149606299213" bottom="0.74803149606299213" header="0.31496062992125984" footer="0.31496062992125984"/>
  <pageSetup paperSize="8" scale="18" firstPageNumber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KG63"/>
  <sheetViews>
    <sheetView zoomScale="50" zoomScaleNormal="50" zoomScaleSheetLayoutView="50" zoomScalePageLayoutView="10" workbookViewId="0">
      <pane xSplit="8" ySplit="9" topLeftCell="I54" activePane="bottomRight" state="frozen"/>
      <selection pane="topRight" activeCell="N1" sqref="N1"/>
      <selection pane="bottomLeft" activeCell="A10" sqref="A10"/>
      <selection pane="bottomRight" activeCell="I10" sqref="I10:L55"/>
    </sheetView>
  </sheetViews>
  <sheetFormatPr defaultRowHeight="15" x14ac:dyDescent="0.25"/>
  <cols>
    <col min="1" max="1" width="9.140625" style="281"/>
    <col min="2" max="2" width="9.140625" style="101" customWidth="1"/>
    <col min="3" max="3" width="25.5703125" style="101" customWidth="1"/>
    <col min="4" max="4" width="26.85546875" style="101" customWidth="1"/>
    <col min="5" max="5" width="14.28515625" style="115" customWidth="1"/>
    <col min="6" max="6" width="41.28515625" style="101" bestFit="1" customWidth="1"/>
    <col min="7" max="8" width="35.28515625" style="101" bestFit="1" customWidth="1"/>
    <col min="9" max="9" width="30.7109375" style="101" bestFit="1" customWidth="1"/>
    <col min="10" max="10" width="30.42578125" style="101" bestFit="1" customWidth="1"/>
    <col min="11" max="11" width="28.42578125" style="101" bestFit="1" customWidth="1"/>
    <col min="12" max="12" width="30.7109375" style="101" bestFit="1" customWidth="1"/>
    <col min="13" max="13" width="25.5703125" style="101" customWidth="1"/>
    <col min="14" max="14" width="26.7109375" style="101" customWidth="1"/>
    <col min="15" max="15" width="45.42578125" style="101" bestFit="1" customWidth="1"/>
    <col min="16" max="17" width="21.5703125" style="101" bestFit="1" customWidth="1"/>
    <col min="18" max="18" width="30.42578125" style="101" bestFit="1" customWidth="1"/>
    <col min="19" max="19" width="26.7109375" style="101" customWidth="1"/>
    <col min="20" max="20" width="51.42578125" style="101" bestFit="1" customWidth="1"/>
    <col min="21" max="21" width="42.7109375" style="101" customWidth="1"/>
    <col min="22" max="22" width="33" style="101" customWidth="1"/>
    <col min="23" max="25" width="29.85546875" style="101" customWidth="1"/>
    <col min="26" max="26" width="33" style="101" bestFit="1" customWidth="1"/>
    <col min="27" max="27" width="53.7109375" style="101" bestFit="1" customWidth="1"/>
    <col min="28" max="28" width="41.85546875" style="101" customWidth="1"/>
    <col min="29" max="29" width="44.140625" style="101" customWidth="1"/>
    <col min="30" max="30" width="40.140625" style="101" customWidth="1"/>
    <col min="31" max="31" width="66.7109375" style="101" hidden="1" customWidth="1"/>
    <col min="32" max="32" width="60.5703125" style="101" customWidth="1"/>
    <col min="33" max="969" width="9.140625" style="101"/>
    <col min="970" max="16384" width="9.140625" style="97"/>
  </cols>
  <sheetData>
    <row r="1" spans="1:969" ht="55.5" customHeight="1" thickBot="1" x14ac:dyDescent="0.3">
      <c r="A1" s="279"/>
      <c r="B1" s="98"/>
      <c r="C1" s="99"/>
      <c r="D1" s="99"/>
      <c r="E1" s="286"/>
      <c r="F1" s="100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S1" s="97"/>
      <c r="BT1" s="97"/>
      <c r="BU1" s="97"/>
      <c r="BV1" s="97"/>
      <c r="BW1" s="97"/>
      <c r="BX1" s="97"/>
      <c r="BY1" s="97"/>
      <c r="BZ1" s="97"/>
      <c r="CA1" s="97"/>
      <c r="CB1" s="97"/>
      <c r="CC1" s="97"/>
      <c r="CD1" s="97"/>
      <c r="CE1" s="97"/>
      <c r="CF1" s="97"/>
      <c r="CG1" s="97"/>
      <c r="CH1" s="97"/>
      <c r="CI1" s="97"/>
      <c r="CJ1" s="97"/>
      <c r="CK1" s="97"/>
      <c r="CL1" s="97"/>
      <c r="CM1" s="97"/>
      <c r="CN1" s="97"/>
      <c r="CO1" s="97"/>
      <c r="CP1" s="97"/>
      <c r="CQ1" s="97"/>
      <c r="CR1" s="97"/>
      <c r="CS1" s="97"/>
      <c r="CT1" s="97"/>
      <c r="CU1" s="97"/>
      <c r="CV1" s="97"/>
      <c r="CW1" s="97"/>
      <c r="CX1" s="97"/>
      <c r="CY1" s="97"/>
      <c r="CZ1" s="97"/>
      <c r="DA1" s="97"/>
      <c r="DB1" s="97"/>
      <c r="DC1" s="97"/>
      <c r="DD1" s="97"/>
      <c r="DE1" s="97"/>
      <c r="DF1" s="97"/>
      <c r="DG1" s="97"/>
      <c r="DH1" s="97"/>
      <c r="DI1" s="97"/>
      <c r="DJ1" s="97"/>
      <c r="DK1" s="97"/>
      <c r="DL1" s="97"/>
      <c r="DM1" s="97"/>
      <c r="DN1" s="97"/>
      <c r="DO1" s="97"/>
      <c r="DP1" s="97"/>
      <c r="DQ1" s="97"/>
      <c r="DR1" s="97"/>
      <c r="DS1" s="97"/>
      <c r="DT1" s="97"/>
      <c r="DU1" s="97"/>
      <c r="DV1" s="97"/>
      <c r="DW1" s="97"/>
      <c r="DX1" s="97"/>
      <c r="DY1" s="97"/>
      <c r="DZ1" s="97"/>
      <c r="EA1" s="97"/>
      <c r="EB1" s="97"/>
      <c r="EC1" s="97"/>
      <c r="ED1" s="97"/>
      <c r="EE1" s="97"/>
      <c r="EF1" s="97"/>
      <c r="EG1" s="97"/>
      <c r="EH1" s="97"/>
      <c r="EI1" s="97"/>
      <c r="EJ1" s="97"/>
      <c r="EK1" s="97"/>
      <c r="EL1" s="97"/>
      <c r="EM1" s="97"/>
      <c r="EN1" s="97"/>
      <c r="EO1" s="97"/>
      <c r="EP1" s="97"/>
      <c r="EQ1" s="97"/>
      <c r="ER1" s="97"/>
      <c r="ES1" s="97"/>
      <c r="ET1" s="97"/>
      <c r="EU1" s="97"/>
      <c r="EV1" s="97"/>
      <c r="EW1" s="97"/>
      <c r="EX1" s="97"/>
      <c r="EY1" s="97"/>
      <c r="EZ1" s="97"/>
      <c r="FA1" s="97"/>
      <c r="FB1" s="97"/>
      <c r="FC1" s="97"/>
      <c r="FD1" s="97"/>
      <c r="FE1" s="97"/>
      <c r="FF1" s="97"/>
      <c r="FG1" s="97"/>
      <c r="FH1" s="97"/>
      <c r="FI1" s="97"/>
      <c r="FJ1" s="97"/>
      <c r="FK1" s="97"/>
      <c r="FL1" s="97"/>
      <c r="FM1" s="97"/>
      <c r="FN1" s="97"/>
      <c r="FO1" s="97"/>
      <c r="FP1" s="97"/>
      <c r="FQ1" s="97"/>
      <c r="FR1" s="97"/>
      <c r="FS1" s="97"/>
      <c r="FT1" s="97"/>
      <c r="FU1" s="97"/>
      <c r="FV1" s="97"/>
      <c r="FW1" s="97"/>
      <c r="FX1" s="97"/>
      <c r="FY1" s="97"/>
      <c r="FZ1" s="97"/>
      <c r="GA1" s="97"/>
      <c r="GB1" s="97"/>
      <c r="GC1" s="97"/>
      <c r="GD1" s="97"/>
      <c r="GE1" s="97"/>
      <c r="GF1" s="97"/>
      <c r="GG1" s="97"/>
      <c r="GH1" s="97"/>
      <c r="GI1" s="97"/>
      <c r="GJ1" s="97"/>
      <c r="GK1" s="97"/>
      <c r="GL1" s="97"/>
      <c r="GM1" s="97"/>
      <c r="GN1" s="97"/>
      <c r="GO1" s="97"/>
      <c r="GP1" s="97"/>
      <c r="GQ1" s="97"/>
      <c r="GR1" s="97"/>
      <c r="GS1" s="97"/>
      <c r="GT1" s="97"/>
      <c r="GU1" s="97"/>
      <c r="GV1" s="97"/>
      <c r="GW1" s="97"/>
      <c r="GX1" s="97"/>
      <c r="GY1" s="97"/>
      <c r="GZ1" s="97"/>
      <c r="HA1" s="97"/>
      <c r="HB1" s="97"/>
      <c r="HC1" s="97"/>
      <c r="HD1" s="97"/>
      <c r="HE1" s="97"/>
      <c r="HF1" s="97"/>
      <c r="HG1" s="97"/>
      <c r="HH1" s="97"/>
      <c r="HI1" s="97"/>
      <c r="HJ1" s="97"/>
      <c r="HK1" s="97"/>
      <c r="HL1" s="97"/>
      <c r="HM1" s="97"/>
      <c r="HN1" s="97"/>
      <c r="HO1" s="97"/>
      <c r="HP1" s="97"/>
      <c r="HQ1" s="97"/>
      <c r="HR1" s="97"/>
      <c r="HS1" s="97"/>
      <c r="HT1" s="97"/>
      <c r="HU1" s="97"/>
      <c r="HV1" s="97"/>
      <c r="HW1" s="97"/>
      <c r="HX1" s="97"/>
      <c r="HY1" s="97"/>
      <c r="HZ1" s="97"/>
      <c r="IA1" s="97"/>
      <c r="IB1" s="97"/>
      <c r="IC1" s="97"/>
      <c r="ID1" s="97"/>
      <c r="IE1" s="97"/>
      <c r="IF1" s="97"/>
      <c r="IG1" s="97"/>
      <c r="IH1" s="97"/>
      <c r="II1" s="97"/>
      <c r="IJ1" s="97"/>
      <c r="IK1" s="97"/>
      <c r="IL1" s="97"/>
      <c r="IM1" s="97"/>
      <c r="IN1" s="97"/>
      <c r="IO1" s="97"/>
      <c r="IP1" s="97"/>
      <c r="IQ1" s="97"/>
      <c r="IR1" s="97"/>
      <c r="IS1" s="97"/>
      <c r="IT1" s="97"/>
      <c r="IU1" s="97"/>
      <c r="IV1" s="97"/>
      <c r="IW1" s="97"/>
      <c r="IX1" s="97"/>
      <c r="IY1" s="97"/>
      <c r="IZ1" s="97"/>
      <c r="JA1" s="97"/>
      <c r="JB1" s="97"/>
      <c r="JC1" s="97"/>
      <c r="JD1" s="97"/>
      <c r="JE1" s="97"/>
      <c r="JF1" s="97"/>
      <c r="JG1" s="97"/>
      <c r="JH1" s="97"/>
      <c r="JI1" s="97"/>
      <c r="JJ1" s="97"/>
      <c r="JK1" s="97"/>
      <c r="JL1" s="97"/>
      <c r="JM1" s="97"/>
      <c r="JN1" s="97"/>
      <c r="JO1" s="97"/>
      <c r="JP1" s="97"/>
      <c r="JQ1" s="97"/>
      <c r="JR1" s="97"/>
      <c r="JS1" s="97"/>
      <c r="JT1" s="97"/>
      <c r="JU1" s="97"/>
      <c r="JV1" s="97"/>
      <c r="JW1" s="97"/>
      <c r="JX1" s="97"/>
      <c r="JY1" s="97"/>
      <c r="JZ1" s="97"/>
      <c r="KA1" s="97"/>
      <c r="KB1" s="97"/>
      <c r="KC1" s="97"/>
      <c r="KD1" s="97"/>
      <c r="KE1" s="97"/>
      <c r="KF1" s="97"/>
      <c r="KG1" s="97"/>
      <c r="KH1" s="97"/>
      <c r="KI1" s="97"/>
      <c r="KJ1" s="97"/>
      <c r="KK1" s="97"/>
      <c r="KL1" s="97"/>
      <c r="KM1" s="97"/>
      <c r="KN1" s="97"/>
      <c r="KO1" s="97"/>
      <c r="KP1" s="97"/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7"/>
      <c r="LC1" s="97"/>
      <c r="LD1" s="97"/>
      <c r="LE1" s="97"/>
      <c r="LF1" s="97"/>
      <c r="LG1" s="97"/>
      <c r="LH1" s="97"/>
      <c r="LI1" s="97"/>
      <c r="LJ1" s="97"/>
      <c r="LK1" s="97"/>
      <c r="LL1" s="97"/>
      <c r="LM1" s="97"/>
      <c r="LN1" s="97"/>
      <c r="LO1" s="97"/>
      <c r="LP1" s="97"/>
      <c r="LQ1" s="97"/>
      <c r="LR1" s="97"/>
      <c r="LS1" s="97"/>
      <c r="LT1" s="97"/>
      <c r="LU1" s="97"/>
      <c r="LV1" s="97"/>
      <c r="LW1" s="97"/>
      <c r="LX1" s="97"/>
      <c r="LY1" s="97"/>
      <c r="LZ1" s="97"/>
      <c r="MA1" s="97"/>
      <c r="MB1" s="97"/>
      <c r="MC1" s="97"/>
      <c r="MD1" s="97"/>
      <c r="ME1" s="97"/>
      <c r="MF1" s="97"/>
      <c r="MG1" s="97"/>
      <c r="MH1" s="97"/>
      <c r="MI1" s="97"/>
      <c r="MJ1" s="97"/>
      <c r="MK1" s="97"/>
      <c r="ML1" s="97"/>
      <c r="MM1" s="97"/>
      <c r="MN1" s="97"/>
      <c r="MO1" s="97"/>
      <c r="MP1" s="97"/>
      <c r="MQ1" s="97"/>
      <c r="MR1" s="97"/>
      <c r="MS1" s="97"/>
      <c r="MT1" s="97"/>
      <c r="MU1" s="97"/>
      <c r="MV1" s="97"/>
      <c r="MW1" s="97"/>
      <c r="MX1" s="97"/>
      <c r="MY1" s="97"/>
      <c r="MZ1" s="97"/>
      <c r="NA1" s="97"/>
      <c r="NB1" s="97"/>
      <c r="NC1" s="97"/>
      <c r="ND1" s="97"/>
      <c r="NE1" s="97"/>
      <c r="NF1" s="97"/>
      <c r="NG1" s="97"/>
      <c r="NH1" s="97"/>
      <c r="NI1" s="97"/>
      <c r="NJ1" s="97"/>
      <c r="NK1" s="97"/>
      <c r="NL1" s="97"/>
      <c r="NM1" s="97"/>
      <c r="NN1" s="97"/>
      <c r="NO1" s="97"/>
      <c r="NP1" s="97"/>
      <c r="NQ1" s="97"/>
      <c r="NR1" s="97"/>
      <c r="NS1" s="97"/>
      <c r="NT1" s="97"/>
      <c r="NU1" s="97"/>
      <c r="NV1" s="97"/>
      <c r="NW1" s="97"/>
      <c r="NX1" s="97"/>
      <c r="NY1" s="97"/>
      <c r="NZ1" s="97"/>
      <c r="OA1" s="97"/>
      <c r="OB1" s="97"/>
      <c r="OC1" s="97"/>
      <c r="OD1" s="97"/>
      <c r="OE1" s="97"/>
      <c r="OF1" s="97"/>
      <c r="OG1" s="97"/>
      <c r="OH1" s="97"/>
      <c r="OI1" s="97"/>
      <c r="OJ1" s="97"/>
      <c r="OK1" s="97"/>
      <c r="OL1" s="97"/>
      <c r="OM1" s="97"/>
      <c r="ON1" s="97"/>
      <c r="OO1" s="97"/>
      <c r="OP1" s="97"/>
      <c r="OQ1" s="97"/>
      <c r="OR1" s="97"/>
      <c r="OS1" s="97"/>
      <c r="OT1" s="97"/>
      <c r="OU1" s="97"/>
      <c r="OV1" s="97"/>
      <c r="OW1" s="97"/>
      <c r="OX1" s="97"/>
      <c r="OY1" s="97"/>
      <c r="OZ1" s="97"/>
      <c r="PA1" s="97"/>
      <c r="PB1" s="97"/>
      <c r="PC1" s="97"/>
      <c r="PD1" s="97"/>
      <c r="PE1" s="97"/>
      <c r="PF1" s="97"/>
      <c r="PG1" s="97"/>
      <c r="PH1" s="97"/>
      <c r="PI1" s="97"/>
      <c r="PJ1" s="97"/>
      <c r="PK1" s="97"/>
      <c r="PL1" s="97"/>
      <c r="PM1" s="97"/>
      <c r="PN1" s="97"/>
      <c r="PO1" s="97"/>
      <c r="PP1" s="97"/>
      <c r="PQ1" s="97"/>
      <c r="PR1" s="97"/>
      <c r="PS1" s="97"/>
      <c r="PT1" s="97"/>
      <c r="PU1" s="97"/>
      <c r="PV1" s="97"/>
      <c r="PW1" s="97"/>
      <c r="PX1" s="97"/>
      <c r="PY1" s="97"/>
      <c r="PZ1" s="97"/>
      <c r="QA1" s="97"/>
      <c r="QB1" s="97"/>
      <c r="QC1" s="97"/>
      <c r="QD1" s="97"/>
      <c r="QE1" s="97"/>
      <c r="QF1" s="97"/>
      <c r="QG1" s="97"/>
      <c r="QH1" s="97"/>
      <c r="QI1" s="97"/>
      <c r="QJ1" s="97"/>
      <c r="QK1" s="97"/>
      <c r="QL1" s="97"/>
      <c r="QM1" s="97"/>
      <c r="QN1" s="97"/>
      <c r="QO1" s="97"/>
      <c r="QP1" s="97"/>
      <c r="QQ1" s="97"/>
      <c r="QR1" s="97"/>
      <c r="QS1" s="97"/>
      <c r="QT1" s="97"/>
      <c r="QU1" s="97"/>
      <c r="QV1" s="97"/>
      <c r="QW1" s="97"/>
      <c r="QX1" s="97"/>
      <c r="QY1" s="97"/>
      <c r="QZ1" s="97"/>
      <c r="RA1" s="97"/>
      <c r="RB1" s="97"/>
      <c r="RC1" s="97"/>
      <c r="RD1" s="97"/>
      <c r="RE1" s="97"/>
      <c r="RF1" s="97"/>
      <c r="RG1" s="97"/>
      <c r="RH1" s="97"/>
      <c r="RI1" s="97"/>
      <c r="RJ1" s="97"/>
      <c r="RK1" s="97"/>
      <c r="RL1" s="97"/>
      <c r="RM1" s="97"/>
      <c r="RN1" s="97"/>
      <c r="RO1" s="97"/>
      <c r="RP1" s="97"/>
      <c r="RQ1" s="97"/>
      <c r="RR1" s="97"/>
      <c r="RS1" s="97"/>
      <c r="RT1" s="97"/>
      <c r="RU1" s="97"/>
      <c r="RV1" s="97"/>
      <c r="RW1" s="97"/>
      <c r="RX1" s="97"/>
      <c r="RY1" s="97"/>
      <c r="RZ1" s="97"/>
      <c r="SA1" s="97"/>
      <c r="SB1" s="97"/>
      <c r="SC1" s="97"/>
      <c r="SD1" s="97"/>
      <c r="SE1" s="97"/>
      <c r="SF1" s="97"/>
      <c r="SG1" s="97"/>
      <c r="SH1" s="97"/>
      <c r="SI1" s="97"/>
      <c r="SJ1" s="97"/>
      <c r="SK1" s="97"/>
      <c r="SL1" s="97"/>
      <c r="SM1" s="97"/>
      <c r="SN1" s="97"/>
      <c r="SO1" s="97"/>
      <c r="SP1" s="97"/>
      <c r="SQ1" s="97"/>
      <c r="SR1" s="97"/>
      <c r="SS1" s="97"/>
      <c r="ST1" s="97"/>
      <c r="SU1" s="97"/>
      <c r="SV1" s="97"/>
      <c r="SW1" s="97"/>
      <c r="SX1" s="97"/>
      <c r="SY1" s="97"/>
      <c r="SZ1" s="97"/>
      <c r="TA1" s="97"/>
      <c r="TB1" s="97"/>
      <c r="TC1" s="97"/>
      <c r="TD1" s="97"/>
      <c r="TE1" s="97"/>
      <c r="TF1" s="97"/>
      <c r="TG1" s="97"/>
      <c r="TH1" s="97"/>
      <c r="TI1" s="97"/>
      <c r="TJ1" s="97"/>
      <c r="TK1" s="97"/>
      <c r="TL1" s="97"/>
      <c r="TM1" s="97"/>
      <c r="TN1" s="97"/>
      <c r="TO1" s="97"/>
      <c r="TP1" s="97"/>
      <c r="TQ1" s="97"/>
      <c r="TR1" s="97"/>
      <c r="TS1" s="97"/>
      <c r="TT1" s="97"/>
      <c r="TU1" s="97"/>
      <c r="TV1" s="97"/>
      <c r="TW1" s="97"/>
      <c r="TX1" s="97"/>
      <c r="TY1" s="97"/>
      <c r="TZ1" s="97"/>
      <c r="UA1" s="97"/>
      <c r="UB1" s="97"/>
      <c r="UC1" s="97"/>
      <c r="UD1" s="97"/>
      <c r="UE1" s="97"/>
      <c r="UF1" s="97"/>
      <c r="UG1" s="97"/>
      <c r="UH1" s="97"/>
      <c r="UI1" s="97"/>
      <c r="UJ1" s="97"/>
      <c r="UK1" s="97"/>
      <c r="UL1" s="97"/>
      <c r="UM1" s="97"/>
      <c r="UN1" s="97"/>
      <c r="UO1" s="97"/>
      <c r="UP1" s="97"/>
      <c r="UQ1" s="97"/>
      <c r="UR1" s="97"/>
      <c r="US1" s="97"/>
      <c r="UT1" s="97"/>
      <c r="UU1" s="97"/>
      <c r="UV1" s="97"/>
      <c r="UW1" s="97"/>
      <c r="UX1" s="97"/>
      <c r="UY1" s="97"/>
      <c r="UZ1" s="97"/>
      <c r="VA1" s="97"/>
      <c r="VB1" s="97"/>
      <c r="VC1" s="97"/>
      <c r="VD1" s="97"/>
      <c r="VE1" s="97"/>
      <c r="VF1" s="97"/>
      <c r="VG1" s="97"/>
      <c r="VH1" s="97"/>
      <c r="VI1" s="97"/>
      <c r="VJ1" s="97"/>
      <c r="VK1" s="97"/>
      <c r="VL1" s="97"/>
      <c r="VM1" s="97"/>
      <c r="VN1" s="97"/>
      <c r="VO1" s="97"/>
      <c r="VP1" s="97"/>
      <c r="VQ1" s="97"/>
      <c r="VR1" s="97"/>
      <c r="VS1" s="97"/>
      <c r="VT1" s="97"/>
      <c r="VU1" s="97"/>
      <c r="VV1" s="97"/>
      <c r="VW1" s="97"/>
      <c r="VX1" s="97"/>
      <c r="VY1" s="97"/>
      <c r="VZ1" s="97"/>
      <c r="WA1" s="97"/>
      <c r="WB1" s="97"/>
      <c r="WC1" s="97"/>
      <c r="WD1" s="97"/>
      <c r="WE1" s="97"/>
      <c r="WF1" s="97"/>
      <c r="WG1" s="97"/>
      <c r="WH1" s="97"/>
      <c r="WI1" s="97"/>
      <c r="WJ1" s="97"/>
      <c r="WK1" s="97"/>
      <c r="WL1" s="97"/>
      <c r="WM1" s="97"/>
      <c r="WN1" s="97"/>
      <c r="WO1" s="97"/>
      <c r="WP1" s="97"/>
      <c r="WQ1" s="97"/>
      <c r="WR1" s="97"/>
      <c r="WS1" s="97"/>
      <c r="WT1" s="97"/>
      <c r="WU1" s="97"/>
      <c r="WV1" s="97"/>
      <c r="WW1" s="97"/>
      <c r="WX1" s="97"/>
      <c r="WY1" s="97"/>
      <c r="WZ1" s="97"/>
      <c r="XA1" s="97"/>
      <c r="XB1" s="97"/>
      <c r="XC1" s="97"/>
      <c r="XD1" s="97"/>
      <c r="XE1" s="97"/>
      <c r="XF1" s="97"/>
      <c r="XG1" s="97"/>
      <c r="XH1" s="97"/>
      <c r="XI1" s="97"/>
      <c r="XJ1" s="97"/>
      <c r="XK1" s="97"/>
      <c r="XL1" s="97"/>
      <c r="XM1" s="97"/>
      <c r="XN1" s="97"/>
      <c r="XO1" s="97"/>
      <c r="XP1" s="97"/>
      <c r="XQ1" s="97"/>
      <c r="XR1" s="97"/>
      <c r="XS1" s="97"/>
      <c r="XT1" s="97"/>
      <c r="XU1" s="97"/>
      <c r="XV1" s="97"/>
      <c r="XW1" s="97"/>
      <c r="XX1" s="97"/>
      <c r="XY1" s="97"/>
      <c r="XZ1" s="97"/>
      <c r="YA1" s="97"/>
      <c r="YB1" s="97"/>
      <c r="YC1" s="97"/>
      <c r="YD1" s="97"/>
      <c r="YE1" s="97"/>
      <c r="YF1" s="97"/>
      <c r="YG1" s="97"/>
      <c r="YH1" s="97"/>
      <c r="YI1" s="97"/>
      <c r="YJ1" s="97"/>
      <c r="YK1" s="97"/>
      <c r="YL1" s="97"/>
      <c r="YM1" s="97"/>
      <c r="YN1" s="97"/>
      <c r="YO1" s="97"/>
      <c r="YP1" s="97"/>
      <c r="YQ1" s="97"/>
      <c r="YR1" s="97"/>
      <c r="YS1" s="97"/>
      <c r="YT1" s="97"/>
      <c r="YU1" s="97"/>
      <c r="YV1" s="97"/>
      <c r="YW1" s="97"/>
      <c r="YX1" s="97"/>
      <c r="YY1" s="97"/>
      <c r="YZ1" s="97"/>
      <c r="ZA1" s="97"/>
      <c r="ZB1" s="97"/>
      <c r="ZC1" s="97"/>
      <c r="ZD1" s="97"/>
      <c r="ZE1" s="97"/>
      <c r="ZF1" s="97"/>
      <c r="ZG1" s="97"/>
      <c r="ZH1" s="97"/>
      <c r="ZI1" s="97"/>
      <c r="ZJ1" s="97"/>
      <c r="ZK1" s="97"/>
      <c r="ZL1" s="97"/>
      <c r="ZM1" s="97"/>
      <c r="ZN1" s="97"/>
      <c r="ZO1" s="97"/>
      <c r="ZP1" s="97"/>
      <c r="ZQ1" s="97"/>
      <c r="ZR1" s="97"/>
      <c r="ZS1" s="97"/>
      <c r="ZT1" s="97"/>
      <c r="ZU1" s="97"/>
      <c r="ZV1" s="97"/>
      <c r="ZW1" s="97"/>
      <c r="ZX1" s="97"/>
      <c r="ZY1" s="97"/>
      <c r="ZZ1" s="97"/>
      <c r="AAA1" s="97"/>
      <c r="AAB1" s="97"/>
      <c r="AAC1" s="97"/>
      <c r="AAD1" s="97"/>
      <c r="AAE1" s="97"/>
      <c r="AAF1" s="97"/>
      <c r="AAG1" s="97"/>
      <c r="AAH1" s="97"/>
      <c r="AAI1" s="97"/>
      <c r="AAJ1" s="97"/>
      <c r="AAK1" s="97"/>
      <c r="AAL1" s="97"/>
      <c r="AAM1" s="97"/>
      <c r="AAN1" s="97"/>
      <c r="AAO1" s="97"/>
      <c r="AAP1" s="97"/>
      <c r="AAQ1" s="97"/>
      <c r="AAR1" s="97"/>
      <c r="AAS1" s="97"/>
      <c r="AAT1" s="97"/>
      <c r="AAU1" s="97"/>
      <c r="AAV1" s="97"/>
      <c r="AAW1" s="97"/>
      <c r="AAX1" s="97"/>
      <c r="AAY1" s="97"/>
      <c r="AAZ1" s="97"/>
      <c r="ABA1" s="97"/>
      <c r="ABB1" s="97"/>
      <c r="ABC1" s="97"/>
      <c r="ABD1" s="97"/>
      <c r="ABE1" s="97"/>
      <c r="ABF1" s="97"/>
      <c r="ABG1" s="97"/>
      <c r="ABH1" s="97"/>
      <c r="ABI1" s="97"/>
      <c r="ABJ1" s="97"/>
      <c r="ABK1" s="97"/>
      <c r="ABL1" s="97"/>
      <c r="ABM1" s="97"/>
      <c r="ABN1" s="97"/>
      <c r="ABO1" s="97"/>
      <c r="ABP1" s="97"/>
      <c r="ABQ1" s="97"/>
      <c r="ABR1" s="97"/>
      <c r="ABS1" s="97"/>
      <c r="ABT1" s="97"/>
      <c r="ABU1" s="97"/>
      <c r="ABV1" s="97"/>
      <c r="ABW1" s="97"/>
      <c r="ABX1" s="97"/>
      <c r="ABY1" s="97"/>
      <c r="ABZ1" s="97"/>
      <c r="ACA1" s="97"/>
      <c r="ACB1" s="97"/>
      <c r="ACC1" s="97"/>
      <c r="ACD1" s="97"/>
      <c r="ACE1" s="97"/>
      <c r="ACF1" s="97"/>
      <c r="ACG1" s="97"/>
      <c r="ACH1" s="97"/>
      <c r="ACI1" s="97"/>
      <c r="ACJ1" s="97"/>
      <c r="ACK1" s="97"/>
      <c r="ACL1" s="97"/>
      <c r="ACM1" s="97"/>
      <c r="ACN1" s="97"/>
      <c r="ACO1" s="97"/>
      <c r="ACP1" s="97"/>
      <c r="ACQ1" s="97"/>
      <c r="ACR1" s="97"/>
      <c r="ACS1" s="97"/>
      <c r="ACT1" s="97"/>
      <c r="ACU1" s="97"/>
      <c r="ACV1" s="97"/>
      <c r="ACW1" s="97"/>
      <c r="ACX1" s="97"/>
      <c r="ACY1" s="97"/>
      <c r="ACZ1" s="97"/>
      <c r="ADA1" s="97"/>
      <c r="ADB1" s="97"/>
      <c r="ADC1" s="97"/>
      <c r="ADD1" s="97"/>
      <c r="ADE1" s="97"/>
      <c r="ADF1" s="97"/>
      <c r="ADG1" s="97"/>
      <c r="ADH1" s="97"/>
      <c r="ADI1" s="97"/>
      <c r="ADJ1" s="97"/>
      <c r="ADK1" s="97"/>
      <c r="ADL1" s="97"/>
      <c r="ADM1" s="97"/>
      <c r="ADN1" s="97"/>
      <c r="ADO1" s="97"/>
      <c r="ADP1" s="97"/>
      <c r="ADQ1" s="97"/>
      <c r="ADR1" s="97"/>
      <c r="ADS1" s="97"/>
      <c r="ADT1" s="97"/>
      <c r="ADU1" s="97"/>
      <c r="ADV1" s="97"/>
      <c r="ADW1" s="97"/>
      <c r="ADX1" s="97"/>
      <c r="ADY1" s="97"/>
      <c r="ADZ1" s="97"/>
      <c r="AEA1" s="97"/>
      <c r="AEB1" s="97"/>
      <c r="AEC1" s="97"/>
      <c r="AED1" s="97"/>
      <c r="AEE1" s="97"/>
      <c r="AEF1" s="97"/>
      <c r="AEG1" s="97"/>
      <c r="AEH1" s="97"/>
      <c r="AEI1" s="97"/>
      <c r="AEJ1" s="97"/>
      <c r="AEK1" s="97"/>
      <c r="AEL1" s="97"/>
      <c r="AEM1" s="97"/>
      <c r="AEN1" s="97"/>
      <c r="AEO1" s="97"/>
      <c r="AEP1" s="97"/>
      <c r="AEQ1" s="97"/>
      <c r="AER1" s="97"/>
      <c r="AES1" s="97"/>
      <c r="AET1" s="97"/>
      <c r="AEU1" s="97"/>
      <c r="AEV1" s="97"/>
      <c r="AEW1" s="97"/>
      <c r="AEX1" s="97"/>
      <c r="AEY1" s="97"/>
      <c r="AEZ1" s="97"/>
      <c r="AFA1" s="97"/>
      <c r="AFB1" s="97"/>
      <c r="AFC1" s="97"/>
      <c r="AFD1" s="97"/>
      <c r="AFE1" s="97"/>
      <c r="AFF1" s="97"/>
      <c r="AFG1" s="97"/>
      <c r="AFH1" s="97"/>
      <c r="AFI1" s="97"/>
      <c r="AFJ1" s="97"/>
      <c r="AFK1" s="97"/>
      <c r="AFL1" s="97"/>
      <c r="AFM1" s="97"/>
      <c r="AFN1" s="97"/>
      <c r="AFO1" s="97"/>
      <c r="AFP1" s="97"/>
      <c r="AFQ1" s="97"/>
      <c r="AFR1" s="97"/>
      <c r="AFS1" s="97"/>
      <c r="AFT1" s="97"/>
      <c r="AFU1" s="97"/>
      <c r="AFV1" s="97"/>
      <c r="AFW1" s="97"/>
      <c r="AFX1" s="97"/>
      <c r="AFY1" s="97"/>
      <c r="AFZ1" s="97"/>
      <c r="AGA1" s="97"/>
      <c r="AGB1" s="97"/>
      <c r="AGC1" s="97"/>
      <c r="AGD1" s="97"/>
      <c r="AGE1" s="97"/>
      <c r="AGF1" s="97"/>
      <c r="AGG1" s="97"/>
      <c r="AGH1" s="97"/>
      <c r="AGI1" s="97"/>
      <c r="AGJ1" s="97"/>
      <c r="AGK1" s="97"/>
      <c r="AGL1" s="97"/>
      <c r="AGM1" s="97"/>
      <c r="AGN1" s="97"/>
      <c r="AGO1" s="97"/>
      <c r="AGP1" s="97"/>
      <c r="AGQ1" s="97"/>
      <c r="AGR1" s="97"/>
      <c r="AGS1" s="97"/>
      <c r="AGT1" s="97"/>
      <c r="AGU1" s="97"/>
      <c r="AGV1" s="97"/>
      <c r="AGW1" s="97"/>
      <c r="AGX1" s="97"/>
      <c r="AGY1" s="97"/>
      <c r="AGZ1" s="97"/>
      <c r="AHA1" s="97"/>
      <c r="AHB1" s="97"/>
      <c r="AHC1" s="97"/>
      <c r="AHD1" s="97"/>
      <c r="AHE1" s="97"/>
      <c r="AHF1" s="97"/>
      <c r="AHG1" s="97"/>
      <c r="AHH1" s="97"/>
      <c r="AHI1" s="97"/>
      <c r="AHJ1" s="97"/>
      <c r="AHK1" s="97"/>
      <c r="AHL1" s="97"/>
      <c r="AHM1" s="97"/>
      <c r="AHN1" s="97"/>
      <c r="AHO1" s="97"/>
      <c r="AHP1" s="97"/>
      <c r="AHQ1" s="97"/>
      <c r="AHR1" s="97"/>
      <c r="AHS1" s="97"/>
      <c r="AHT1" s="97"/>
      <c r="AHU1" s="97"/>
      <c r="AHV1" s="97"/>
      <c r="AHW1" s="97"/>
      <c r="AHX1" s="97"/>
      <c r="AHY1" s="97"/>
      <c r="AHZ1" s="97"/>
      <c r="AIA1" s="97"/>
      <c r="AIB1" s="97"/>
      <c r="AIC1" s="97"/>
      <c r="AID1" s="97"/>
      <c r="AIE1" s="97"/>
      <c r="AIF1" s="97"/>
      <c r="AIG1" s="97"/>
      <c r="AIH1" s="97"/>
      <c r="AII1" s="97"/>
      <c r="AIJ1" s="97"/>
      <c r="AIK1" s="97"/>
      <c r="AIL1" s="97"/>
      <c r="AIM1" s="97"/>
      <c r="AIN1" s="97"/>
      <c r="AIO1" s="97"/>
      <c r="AIP1" s="97"/>
      <c r="AIQ1" s="97"/>
      <c r="AIR1" s="97"/>
      <c r="AIS1" s="97"/>
      <c r="AIT1" s="97"/>
      <c r="AIU1" s="97"/>
      <c r="AIV1" s="97"/>
      <c r="AIW1" s="97"/>
      <c r="AIX1" s="97"/>
      <c r="AIY1" s="97"/>
      <c r="AIZ1" s="97"/>
      <c r="AJA1" s="97"/>
      <c r="AJB1" s="97"/>
      <c r="AJC1" s="97"/>
      <c r="AJD1" s="97"/>
      <c r="AJE1" s="97"/>
      <c r="AJF1" s="97"/>
      <c r="AJG1" s="97"/>
      <c r="AJH1" s="97"/>
      <c r="AJI1" s="97"/>
      <c r="AJJ1" s="97"/>
      <c r="AJK1" s="97"/>
      <c r="AJL1" s="97"/>
      <c r="AJM1" s="97"/>
      <c r="AJN1" s="97"/>
      <c r="AJO1" s="97"/>
      <c r="AJP1" s="97"/>
      <c r="AJQ1" s="97"/>
      <c r="AJR1" s="97"/>
      <c r="AJS1" s="97"/>
      <c r="AJT1" s="97"/>
      <c r="AJU1" s="97"/>
      <c r="AJV1" s="97"/>
      <c r="AJW1" s="97"/>
      <c r="AJX1" s="97"/>
      <c r="AJY1" s="97"/>
      <c r="AJZ1" s="97"/>
      <c r="AKA1" s="97"/>
      <c r="AKB1" s="97"/>
      <c r="AKC1" s="97"/>
      <c r="AKD1" s="97"/>
      <c r="AKE1" s="97"/>
      <c r="AKF1" s="97"/>
    </row>
    <row r="2" spans="1:969" ht="36" thickBot="1" x14ac:dyDescent="0.3">
      <c r="A2" s="279"/>
      <c r="B2" s="98"/>
      <c r="C2" s="278"/>
      <c r="D2" s="278"/>
      <c r="E2" s="287"/>
      <c r="F2" s="199" t="s">
        <v>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  <c r="BV2" s="97"/>
      <c r="BW2" s="97"/>
      <c r="BX2" s="97"/>
      <c r="BY2" s="97"/>
      <c r="BZ2" s="97"/>
      <c r="CA2" s="97"/>
      <c r="CB2" s="97"/>
      <c r="CC2" s="97"/>
      <c r="CD2" s="97"/>
      <c r="CE2" s="97"/>
      <c r="CF2" s="97"/>
      <c r="CG2" s="97"/>
      <c r="CH2" s="97"/>
      <c r="CI2" s="97"/>
      <c r="CJ2" s="97"/>
      <c r="CK2" s="97"/>
      <c r="CL2" s="97"/>
      <c r="CM2" s="97"/>
      <c r="CN2" s="97"/>
      <c r="CO2" s="97"/>
      <c r="CP2" s="97"/>
      <c r="CQ2" s="97"/>
      <c r="CR2" s="97"/>
      <c r="CS2" s="97"/>
      <c r="CT2" s="97"/>
      <c r="CU2" s="97"/>
      <c r="CV2" s="97"/>
      <c r="CW2" s="97"/>
      <c r="CX2" s="97"/>
      <c r="CY2" s="97"/>
      <c r="CZ2" s="97"/>
      <c r="DA2" s="97"/>
      <c r="DB2" s="97"/>
      <c r="DC2" s="97"/>
      <c r="DD2" s="97"/>
      <c r="DE2" s="97"/>
      <c r="DF2" s="97"/>
      <c r="DG2" s="97"/>
      <c r="DH2" s="97"/>
      <c r="DI2" s="97"/>
      <c r="DJ2" s="97"/>
      <c r="DK2" s="97"/>
      <c r="DL2" s="97"/>
      <c r="DM2" s="97"/>
      <c r="DN2" s="97"/>
      <c r="DO2" s="97"/>
      <c r="DP2" s="97"/>
      <c r="DQ2" s="97"/>
      <c r="DR2" s="97"/>
      <c r="DS2" s="97"/>
      <c r="DT2" s="97"/>
      <c r="DU2" s="97"/>
      <c r="DV2" s="97"/>
      <c r="DW2" s="97"/>
      <c r="DX2" s="97"/>
      <c r="DY2" s="97"/>
      <c r="DZ2" s="97"/>
      <c r="EA2" s="97"/>
      <c r="EB2" s="97"/>
      <c r="EC2" s="97"/>
      <c r="ED2" s="97"/>
      <c r="EE2" s="97"/>
      <c r="EF2" s="97"/>
      <c r="EG2" s="97"/>
      <c r="EH2" s="97"/>
      <c r="EI2" s="97"/>
      <c r="EJ2" s="97"/>
      <c r="EK2" s="97"/>
      <c r="EL2" s="97"/>
      <c r="EM2" s="97"/>
      <c r="EN2" s="97"/>
      <c r="EO2" s="97"/>
      <c r="EP2" s="97"/>
      <c r="EQ2" s="97"/>
      <c r="ER2" s="97"/>
      <c r="ES2" s="97"/>
      <c r="ET2" s="97"/>
      <c r="EU2" s="97"/>
      <c r="EV2" s="97"/>
      <c r="EW2" s="97"/>
      <c r="EX2" s="97"/>
      <c r="EY2" s="97"/>
      <c r="EZ2" s="97"/>
      <c r="FA2" s="97"/>
      <c r="FB2" s="97"/>
      <c r="FC2" s="97"/>
      <c r="FD2" s="97"/>
      <c r="FE2" s="97"/>
      <c r="FF2" s="97"/>
      <c r="FG2" s="97"/>
      <c r="FH2" s="97"/>
      <c r="FI2" s="97"/>
      <c r="FJ2" s="97"/>
      <c r="FK2" s="97"/>
      <c r="FL2" s="97"/>
      <c r="FM2" s="97"/>
      <c r="FN2" s="97"/>
      <c r="FO2" s="97"/>
      <c r="FP2" s="97"/>
      <c r="FQ2" s="97"/>
      <c r="FR2" s="97"/>
      <c r="FS2" s="97"/>
      <c r="FT2" s="97"/>
      <c r="FU2" s="97"/>
      <c r="FV2" s="97"/>
      <c r="FW2" s="97"/>
      <c r="FX2" s="97"/>
      <c r="FY2" s="97"/>
      <c r="FZ2" s="97"/>
      <c r="GA2" s="97"/>
      <c r="GB2" s="97"/>
      <c r="GC2" s="97"/>
      <c r="GD2" s="97"/>
      <c r="GE2" s="97"/>
      <c r="GF2" s="97"/>
      <c r="GG2" s="97"/>
      <c r="GH2" s="97"/>
      <c r="GI2" s="97"/>
      <c r="GJ2" s="97"/>
      <c r="GK2" s="97"/>
      <c r="GL2" s="97"/>
      <c r="GM2" s="97"/>
      <c r="GN2" s="97"/>
      <c r="GO2" s="97"/>
      <c r="GP2" s="97"/>
      <c r="GQ2" s="97"/>
      <c r="GR2" s="97"/>
      <c r="GS2" s="97"/>
      <c r="GT2" s="97"/>
      <c r="GU2" s="97"/>
      <c r="GV2" s="97"/>
      <c r="GW2" s="97"/>
      <c r="GX2" s="97"/>
      <c r="GY2" s="97"/>
      <c r="GZ2" s="97"/>
      <c r="HA2" s="97"/>
      <c r="HB2" s="97"/>
      <c r="HC2" s="97"/>
      <c r="HD2" s="97"/>
      <c r="HE2" s="97"/>
      <c r="HF2" s="97"/>
      <c r="HG2" s="97"/>
      <c r="HH2" s="97"/>
      <c r="HI2" s="97"/>
      <c r="HJ2" s="97"/>
      <c r="HK2" s="97"/>
      <c r="HL2" s="97"/>
      <c r="HM2" s="97"/>
      <c r="HN2" s="97"/>
      <c r="HO2" s="97"/>
      <c r="HP2" s="97"/>
      <c r="HQ2" s="97"/>
      <c r="HR2" s="97"/>
      <c r="HS2" s="97"/>
      <c r="HT2" s="97"/>
      <c r="HU2" s="97"/>
      <c r="HV2" s="97"/>
      <c r="HW2" s="97"/>
      <c r="HX2" s="97"/>
      <c r="HY2" s="97"/>
      <c r="HZ2" s="97"/>
      <c r="IA2" s="97"/>
      <c r="IB2" s="97"/>
      <c r="IC2" s="97"/>
      <c r="ID2" s="97"/>
      <c r="IE2" s="97"/>
      <c r="IF2" s="97"/>
      <c r="IG2" s="97"/>
      <c r="IH2" s="97"/>
      <c r="II2" s="97"/>
      <c r="IJ2" s="97"/>
      <c r="IK2" s="97"/>
      <c r="IL2" s="97"/>
      <c r="IM2" s="97"/>
      <c r="IN2" s="97"/>
      <c r="IO2" s="97"/>
      <c r="IP2" s="97"/>
      <c r="IQ2" s="97"/>
      <c r="IR2" s="97"/>
      <c r="IS2" s="97"/>
      <c r="IT2" s="97"/>
      <c r="IU2" s="97"/>
      <c r="IV2" s="97"/>
      <c r="IW2" s="97"/>
      <c r="IX2" s="97"/>
      <c r="IY2" s="97"/>
      <c r="IZ2" s="97"/>
      <c r="JA2" s="97"/>
      <c r="JB2" s="97"/>
      <c r="JC2" s="97"/>
      <c r="JD2" s="97"/>
      <c r="JE2" s="97"/>
      <c r="JF2" s="97"/>
      <c r="JG2" s="97"/>
      <c r="JH2" s="97"/>
      <c r="JI2" s="97"/>
      <c r="JJ2" s="97"/>
      <c r="JK2" s="97"/>
      <c r="JL2" s="97"/>
      <c r="JM2" s="97"/>
      <c r="JN2" s="97"/>
      <c r="JO2" s="97"/>
      <c r="JP2" s="97"/>
      <c r="JQ2" s="97"/>
      <c r="JR2" s="97"/>
      <c r="JS2" s="97"/>
      <c r="JT2" s="97"/>
      <c r="JU2" s="97"/>
      <c r="JV2" s="97"/>
      <c r="JW2" s="97"/>
      <c r="JX2" s="97"/>
      <c r="JY2" s="97"/>
      <c r="JZ2" s="97"/>
      <c r="KA2" s="97"/>
      <c r="KB2" s="97"/>
      <c r="KC2" s="97"/>
      <c r="KD2" s="97"/>
      <c r="KE2" s="97"/>
      <c r="KF2" s="97"/>
      <c r="KG2" s="97"/>
      <c r="KH2" s="97"/>
      <c r="KI2" s="97"/>
      <c r="KJ2" s="97"/>
      <c r="KK2" s="97"/>
      <c r="KL2" s="97"/>
      <c r="KM2" s="97"/>
      <c r="KN2" s="97"/>
      <c r="KO2" s="97"/>
      <c r="KP2" s="97"/>
      <c r="KQ2" s="97"/>
      <c r="KR2" s="97"/>
      <c r="KS2" s="97"/>
      <c r="KT2" s="97"/>
      <c r="KU2" s="97"/>
      <c r="KV2" s="97"/>
      <c r="KW2" s="97"/>
      <c r="KX2" s="97"/>
      <c r="KY2" s="97"/>
      <c r="KZ2" s="97"/>
      <c r="LA2" s="97"/>
      <c r="LB2" s="97"/>
      <c r="LC2" s="97"/>
      <c r="LD2" s="97"/>
      <c r="LE2" s="97"/>
      <c r="LF2" s="97"/>
      <c r="LG2" s="97"/>
      <c r="LH2" s="97"/>
      <c r="LI2" s="97"/>
      <c r="LJ2" s="97"/>
      <c r="LK2" s="97"/>
      <c r="LL2" s="97"/>
      <c r="LM2" s="97"/>
      <c r="LN2" s="97"/>
      <c r="LO2" s="97"/>
      <c r="LP2" s="97"/>
      <c r="LQ2" s="97"/>
      <c r="LR2" s="97"/>
      <c r="LS2" s="97"/>
      <c r="LT2" s="97"/>
      <c r="LU2" s="97"/>
      <c r="LV2" s="97"/>
      <c r="LW2" s="97"/>
      <c r="LX2" s="97"/>
      <c r="LY2" s="97"/>
      <c r="LZ2" s="97"/>
      <c r="MA2" s="97"/>
      <c r="MB2" s="97"/>
      <c r="MC2" s="97"/>
      <c r="MD2" s="97"/>
      <c r="ME2" s="97"/>
      <c r="MF2" s="97"/>
      <c r="MG2" s="97"/>
      <c r="MH2" s="97"/>
      <c r="MI2" s="97"/>
      <c r="MJ2" s="97"/>
      <c r="MK2" s="97"/>
      <c r="ML2" s="97"/>
      <c r="MM2" s="97"/>
      <c r="MN2" s="97"/>
      <c r="MO2" s="97"/>
      <c r="MP2" s="97"/>
      <c r="MQ2" s="97"/>
      <c r="MR2" s="97"/>
      <c r="MS2" s="97"/>
      <c r="MT2" s="97"/>
      <c r="MU2" s="97"/>
      <c r="MV2" s="97"/>
      <c r="MW2" s="97"/>
      <c r="MX2" s="97"/>
      <c r="MY2" s="97"/>
      <c r="MZ2" s="97"/>
      <c r="NA2" s="97"/>
      <c r="NB2" s="97"/>
      <c r="NC2" s="97"/>
      <c r="ND2" s="97"/>
      <c r="NE2" s="97"/>
      <c r="NF2" s="97"/>
      <c r="NG2" s="97"/>
      <c r="NH2" s="97"/>
      <c r="NI2" s="97"/>
      <c r="NJ2" s="97"/>
      <c r="NK2" s="97"/>
      <c r="NL2" s="97"/>
      <c r="NM2" s="97"/>
      <c r="NN2" s="97"/>
      <c r="NO2" s="97"/>
      <c r="NP2" s="97"/>
      <c r="NQ2" s="97"/>
      <c r="NR2" s="97"/>
      <c r="NS2" s="97"/>
      <c r="NT2" s="97"/>
      <c r="NU2" s="97"/>
      <c r="NV2" s="97"/>
      <c r="NW2" s="97"/>
      <c r="NX2" s="97"/>
      <c r="NY2" s="97"/>
      <c r="NZ2" s="97"/>
      <c r="OA2" s="97"/>
      <c r="OB2" s="97"/>
      <c r="OC2" s="97"/>
      <c r="OD2" s="97"/>
      <c r="OE2" s="97"/>
      <c r="OF2" s="97"/>
      <c r="OG2" s="97"/>
      <c r="OH2" s="97"/>
      <c r="OI2" s="97"/>
      <c r="OJ2" s="97"/>
      <c r="OK2" s="97"/>
      <c r="OL2" s="97"/>
      <c r="OM2" s="97"/>
      <c r="ON2" s="97"/>
      <c r="OO2" s="97"/>
      <c r="OP2" s="97"/>
      <c r="OQ2" s="97"/>
      <c r="OR2" s="97"/>
      <c r="OS2" s="97"/>
      <c r="OT2" s="97"/>
      <c r="OU2" s="97"/>
      <c r="OV2" s="97"/>
      <c r="OW2" s="97"/>
      <c r="OX2" s="97"/>
      <c r="OY2" s="97"/>
      <c r="OZ2" s="97"/>
      <c r="PA2" s="97"/>
      <c r="PB2" s="97"/>
      <c r="PC2" s="97"/>
      <c r="PD2" s="97"/>
      <c r="PE2" s="97"/>
      <c r="PF2" s="97"/>
      <c r="PG2" s="97"/>
      <c r="PH2" s="97"/>
      <c r="PI2" s="97"/>
      <c r="PJ2" s="97"/>
      <c r="PK2" s="97"/>
      <c r="PL2" s="97"/>
      <c r="PM2" s="97"/>
      <c r="PN2" s="97"/>
      <c r="PO2" s="97"/>
      <c r="PP2" s="97"/>
      <c r="PQ2" s="97"/>
      <c r="PR2" s="97"/>
      <c r="PS2" s="97"/>
      <c r="PT2" s="97"/>
      <c r="PU2" s="97"/>
      <c r="PV2" s="97"/>
      <c r="PW2" s="97"/>
      <c r="PX2" s="97"/>
      <c r="PY2" s="97"/>
      <c r="PZ2" s="97"/>
      <c r="QA2" s="97"/>
      <c r="QB2" s="97"/>
      <c r="QC2" s="97"/>
      <c r="QD2" s="97"/>
      <c r="QE2" s="97"/>
      <c r="QF2" s="97"/>
      <c r="QG2" s="97"/>
      <c r="QH2" s="97"/>
      <c r="QI2" s="97"/>
      <c r="QJ2" s="97"/>
      <c r="QK2" s="97"/>
      <c r="QL2" s="97"/>
      <c r="QM2" s="97"/>
      <c r="QN2" s="97"/>
      <c r="QO2" s="97"/>
      <c r="QP2" s="97"/>
      <c r="QQ2" s="97"/>
      <c r="QR2" s="97"/>
      <c r="QS2" s="97"/>
      <c r="QT2" s="97"/>
      <c r="QU2" s="97"/>
      <c r="QV2" s="97"/>
      <c r="QW2" s="97"/>
      <c r="QX2" s="97"/>
      <c r="QY2" s="97"/>
      <c r="QZ2" s="97"/>
      <c r="RA2" s="97"/>
      <c r="RB2" s="97"/>
      <c r="RC2" s="97"/>
      <c r="RD2" s="97"/>
      <c r="RE2" s="97"/>
      <c r="RF2" s="97"/>
      <c r="RG2" s="97"/>
      <c r="RH2" s="97"/>
      <c r="RI2" s="97"/>
      <c r="RJ2" s="97"/>
      <c r="RK2" s="97"/>
      <c r="RL2" s="97"/>
      <c r="RM2" s="97"/>
      <c r="RN2" s="97"/>
      <c r="RO2" s="97"/>
      <c r="RP2" s="97"/>
      <c r="RQ2" s="97"/>
      <c r="RR2" s="97"/>
      <c r="RS2" s="97"/>
      <c r="RT2" s="97"/>
      <c r="RU2" s="97"/>
      <c r="RV2" s="97"/>
      <c r="RW2" s="97"/>
      <c r="RX2" s="97"/>
      <c r="RY2" s="97"/>
      <c r="RZ2" s="97"/>
      <c r="SA2" s="97"/>
      <c r="SB2" s="97"/>
      <c r="SC2" s="97"/>
      <c r="SD2" s="97"/>
      <c r="SE2" s="97"/>
      <c r="SF2" s="97"/>
      <c r="SG2" s="97"/>
      <c r="SH2" s="97"/>
      <c r="SI2" s="97"/>
      <c r="SJ2" s="97"/>
      <c r="SK2" s="97"/>
      <c r="SL2" s="97"/>
      <c r="SM2" s="97"/>
      <c r="SN2" s="97"/>
      <c r="SO2" s="97"/>
      <c r="SP2" s="97"/>
      <c r="SQ2" s="97"/>
      <c r="SR2" s="97"/>
      <c r="SS2" s="97"/>
      <c r="ST2" s="97"/>
      <c r="SU2" s="97"/>
      <c r="SV2" s="97"/>
      <c r="SW2" s="97"/>
      <c r="SX2" s="97"/>
      <c r="SY2" s="97"/>
      <c r="SZ2" s="97"/>
      <c r="TA2" s="97"/>
      <c r="TB2" s="97"/>
      <c r="TC2" s="97"/>
      <c r="TD2" s="97"/>
      <c r="TE2" s="97"/>
      <c r="TF2" s="97"/>
      <c r="TG2" s="97"/>
      <c r="TH2" s="97"/>
      <c r="TI2" s="97"/>
      <c r="TJ2" s="97"/>
      <c r="TK2" s="97"/>
      <c r="TL2" s="97"/>
      <c r="TM2" s="97"/>
      <c r="TN2" s="97"/>
      <c r="TO2" s="97"/>
      <c r="TP2" s="97"/>
      <c r="TQ2" s="97"/>
      <c r="TR2" s="97"/>
      <c r="TS2" s="97"/>
      <c r="TT2" s="97"/>
      <c r="TU2" s="97"/>
      <c r="TV2" s="97"/>
      <c r="TW2" s="97"/>
      <c r="TX2" s="97"/>
      <c r="TY2" s="97"/>
      <c r="TZ2" s="97"/>
      <c r="UA2" s="97"/>
      <c r="UB2" s="97"/>
      <c r="UC2" s="97"/>
      <c r="UD2" s="97"/>
      <c r="UE2" s="97"/>
      <c r="UF2" s="97"/>
      <c r="UG2" s="97"/>
      <c r="UH2" s="97"/>
      <c r="UI2" s="97"/>
      <c r="UJ2" s="97"/>
      <c r="UK2" s="97"/>
      <c r="UL2" s="97"/>
      <c r="UM2" s="97"/>
      <c r="UN2" s="97"/>
      <c r="UO2" s="97"/>
      <c r="UP2" s="97"/>
      <c r="UQ2" s="97"/>
      <c r="UR2" s="97"/>
      <c r="US2" s="97"/>
      <c r="UT2" s="97"/>
      <c r="UU2" s="97"/>
      <c r="UV2" s="97"/>
      <c r="UW2" s="97"/>
      <c r="UX2" s="97"/>
      <c r="UY2" s="97"/>
      <c r="UZ2" s="97"/>
      <c r="VA2" s="97"/>
      <c r="VB2" s="97"/>
      <c r="VC2" s="97"/>
      <c r="VD2" s="97"/>
      <c r="VE2" s="97"/>
      <c r="VF2" s="97"/>
      <c r="VG2" s="97"/>
      <c r="VH2" s="97"/>
      <c r="VI2" s="97"/>
      <c r="VJ2" s="97"/>
      <c r="VK2" s="97"/>
      <c r="VL2" s="97"/>
      <c r="VM2" s="97"/>
      <c r="VN2" s="97"/>
      <c r="VO2" s="97"/>
      <c r="VP2" s="97"/>
      <c r="VQ2" s="97"/>
      <c r="VR2" s="97"/>
      <c r="VS2" s="97"/>
      <c r="VT2" s="97"/>
      <c r="VU2" s="97"/>
      <c r="VV2" s="97"/>
      <c r="VW2" s="97"/>
      <c r="VX2" s="97"/>
      <c r="VY2" s="97"/>
      <c r="VZ2" s="97"/>
      <c r="WA2" s="97"/>
      <c r="WB2" s="97"/>
      <c r="WC2" s="97"/>
      <c r="WD2" s="97"/>
      <c r="WE2" s="97"/>
      <c r="WF2" s="97"/>
      <c r="WG2" s="97"/>
      <c r="WH2" s="97"/>
      <c r="WI2" s="97"/>
      <c r="WJ2" s="97"/>
      <c r="WK2" s="97"/>
      <c r="WL2" s="97"/>
      <c r="WM2" s="97"/>
      <c r="WN2" s="97"/>
      <c r="WO2" s="97"/>
      <c r="WP2" s="97"/>
      <c r="WQ2" s="97"/>
      <c r="WR2" s="97"/>
      <c r="WS2" s="97"/>
      <c r="WT2" s="97"/>
      <c r="WU2" s="97"/>
      <c r="WV2" s="97"/>
      <c r="WW2" s="97"/>
      <c r="WX2" s="97"/>
      <c r="WY2" s="97"/>
      <c r="WZ2" s="97"/>
      <c r="XA2" s="97"/>
      <c r="XB2" s="97"/>
      <c r="XC2" s="97"/>
      <c r="XD2" s="97"/>
      <c r="XE2" s="97"/>
      <c r="XF2" s="97"/>
      <c r="XG2" s="97"/>
      <c r="XH2" s="97"/>
      <c r="XI2" s="97"/>
      <c r="XJ2" s="97"/>
      <c r="XK2" s="97"/>
      <c r="XL2" s="97"/>
      <c r="XM2" s="97"/>
      <c r="XN2" s="97"/>
      <c r="XO2" s="97"/>
      <c r="XP2" s="97"/>
      <c r="XQ2" s="97"/>
      <c r="XR2" s="97"/>
      <c r="XS2" s="97"/>
      <c r="XT2" s="97"/>
      <c r="XU2" s="97"/>
      <c r="XV2" s="97"/>
      <c r="XW2" s="97"/>
      <c r="XX2" s="97"/>
      <c r="XY2" s="97"/>
      <c r="XZ2" s="97"/>
      <c r="YA2" s="97"/>
      <c r="YB2" s="97"/>
      <c r="YC2" s="97"/>
      <c r="YD2" s="97"/>
      <c r="YE2" s="97"/>
      <c r="YF2" s="97"/>
      <c r="YG2" s="97"/>
      <c r="YH2" s="97"/>
      <c r="YI2" s="97"/>
      <c r="YJ2" s="97"/>
      <c r="YK2" s="97"/>
      <c r="YL2" s="97"/>
      <c r="YM2" s="97"/>
      <c r="YN2" s="97"/>
      <c r="YO2" s="97"/>
      <c r="YP2" s="97"/>
      <c r="YQ2" s="97"/>
      <c r="YR2" s="97"/>
      <c r="YS2" s="97"/>
      <c r="YT2" s="97"/>
      <c r="YU2" s="97"/>
      <c r="YV2" s="97"/>
      <c r="YW2" s="97"/>
      <c r="YX2" s="97"/>
      <c r="YY2" s="97"/>
      <c r="YZ2" s="97"/>
      <c r="ZA2" s="97"/>
      <c r="ZB2" s="97"/>
      <c r="ZC2" s="97"/>
      <c r="ZD2" s="97"/>
      <c r="ZE2" s="97"/>
      <c r="ZF2" s="97"/>
      <c r="ZG2" s="97"/>
      <c r="ZH2" s="97"/>
      <c r="ZI2" s="97"/>
      <c r="ZJ2" s="97"/>
      <c r="ZK2" s="97"/>
      <c r="ZL2" s="97"/>
      <c r="ZM2" s="97"/>
      <c r="ZN2" s="97"/>
      <c r="ZO2" s="97"/>
      <c r="ZP2" s="97"/>
      <c r="ZQ2" s="97"/>
      <c r="ZR2" s="97"/>
      <c r="ZS2" s="97"/>
      <c r="ZT2" s="97"/>
      <c r="ZU2" s="97"/>
      <c r="ZV2" s="97"/>
      <c r="ZW2" s="97"/>
      <c r="ZX2" s="97"/>
      <c r="ZY2" s="97"/>
      <c r="ZZ2" s="97"/>
      <c r="AAA2" s="97"/>
      <c r="AAB2" s="97"/>
      <c r="AAC2" s="97"/>
      <c r="AAD2" s="97"/>
      <c r="AAE2" s="97"/>
      <c r="AAF2" s="97"/>
      <c r="AAG2" s="97"/>
      <c r="AAH2" s="97"/>
      <c r="AAI2" s="97"/>
      <c r="AAJ2" s="97"/>
      <c r="AAK2" s="97"/>
      <c r="AAL2" s="97"/>
      <c r="AAM2" s="97"/>
      <c r="AAN2" s="97"/>
      <c r="AAO2" s="97"/>
      <c r="AAP2" s="97"/>
      <c r="AAQ2" s="97"/>
      <c r="AAR2" s="97"/>
      <c r="AAS2" s="97"/>
      <c r="AAT2" s="97"/>
      <c r="AAU2" s="97"/>
      <c r="AAV2" s="97"/>
      <c r="AAW2" s="97"/>
      <c r="AAX2" s="97"/>
      <c r="AAY2" s="97"/>
      <c r="AAZ2" s="97"/>
      <c r="ABA2" s="97"/>
      <c r="ABB2" s="97"/>
      <c r="ABC2" s="97"/>
      <c r="ABD2" s="97"/>
      <c r="ABE2" s="97"/>
      <c r="ABF2" s="97"/>
      <c r="ABG2" s="97"/>
      <c r="ABH2" s="97"/>
      <c r="ABI2" s="97"/>
      <c r="ABJ2" s="97"/>
      <c r="ABK2" s="97"/>
      <c r="ABL2" s="97"/>
      <c r="ABM2" s="97"/>
      <c r="ABN2" s="97"/>
      <c r="ABO2" s="97"/>
      <c r="ABP2" s="97"/>
      <c r="ABQ2" s="97"/>
      <c r="ABR2" s="97"/>
      <c r="ABS2" s="97"/>
      <c r="ABT2" s="97"/>
      <c r="ABU2" s="97"/>
      <c r="ABV2" s="97"/>
      <c r="ABW2" s="97"/>
      <c r="ABX2" s="97"/>
      <c r="ABY2" s="97"/>
      <c r="ABZ2" s="97"/>
      <c r="ACA2" s="97"/>
      <c r="ACB2" s="97"/>
      <c r="ACC2" s="97"/>
      <c r="ACD2" s="97"/>
      <c r="ACE2" s="97"/>
      <c r="ACF2" s="97"/>
      <c r="ACG2" s="97"/>
      <c r="ACH2" s="97"/>
      <c r="ACI2" s="97"/>
      <c r="ACJ2" s="97"/>
      <c r="ACK2" s="97"/>
      <c r="ACL2" s="97"/>
      <c r="ACM2" s="97"/>
      <c r="ACN2" s="97"/>
      <c r="ACO2" s="97"/>
      <c r="ACP2" s="97"/>
      <c r="ACQ2" s="97"/>
      <c r="ACR2" s="97"/>
      <c r="ACS2" s="97"/>
      <c r="ACT2" s="97"/>
      <c r="ACU2" s="97"/>
      <c r="ACV2" s="97"/>
      <c r="ACW2" s="97"/>
      <c r="ACX2" s="97"/>
      <c r="ACY2" s="97"/>
      <c r="ACZ2" s="97"/>
      <c r="ADA2" s="97"/>
      <c r="ADB2" s="97"/>
      <c r="ADC2" s="97"/>
      <c r="ADD2" s="97"/>
      <c r="ADE2" s="97"/>
      <c r="ADF2" s="97"/>
      <c r="ADG2" s="97"/>
      <c r="ADH2" s="97"/>
      <c r="ADI2" s="97"/>
      <c r="ADJ2" s="97"/>
      <c r="ADK2" s="97"/>
      <c r="ADL2" s="97"/>
      <c r="ADM2" s="97"/>
      <c r="ADN2" s="97"/>
      <c r="ADO2" s="97"/>
      <c r="ADP2" s="97"/>
      <c r="ADQ2" s="97"/>
      <c r="ADR2" s="97"/>
      <c r="ADS2" s="97"/>
      <c r="ADT2" s="97"/>
      <c r="ADU2" s="97"/>
      <c r="ADV2" s="97"/>
      <c r="ADW2" s="97"/>
      <c r="ADX2" s="97"/>
      <c r="ADY2" s="97"/>
      <c r="ADZ2" s="97"/>
      <c r="AEA2" s="97"/>
      <c r="AEB2" s="97"/>
      <c r="AEC2" s="97"/>
      <c r="AED2" s="97"/>
      <c r="AEE2" s="97"/>
      <c r="AEF2" s="97"/>
      <c r="AEG2" s="97"/>
      <c r="AEH2" s="97"/>
      <c r="AEI2" s="97"/>
      <c r="AEJ2" s="97"/>
      <c r="AEK2" s="97"/>
      <c r="AEL2" s="97"/>
      <c r="AEM2" s="97"/>
      <c r="AEN2" s="97"/>
      <c r="AEO2" s="97"/>
      <c r="AEP2" s="97"/>
      <c r="AEQ2" s="97"/>
      <c r="AER2" s="97"/>
      <c r="AES2" s="97"/>
      <c r="AET2" s="97"/>
      <c r="AEU2" s="97"/>
      <c r="AEV2" s="97"/>
      <c r="AEW2" s="97"/>
      <c r="AEX2" s="97"/>
      <c r="AEY2" s="97"/>
      <c r="AEZ2" s="97"/>
      <c r="AFA2" s="97"/>
      <c r="AFB2" s="97"/>
      <c r="AFC2" s="97"/>
      <c r="AFD2" s="97"/>
      <c r="AFE2" s="97"/>
      <c r="AFF2" s="97"/>
      <c r="AFG2" s="97"/>
      <c r="AFH2" s="97"/>
      <c r="AFI2" s="97"/>
      <c r="AFJ2" s="97"/>
      <c r="AFK2" s="97"/>
      <c r="AFL2" s="97"/>
      <c r="AFM2" s="97"/>
      <c r="AFN2" s="97"/>
      <c r="AFO2" s="97"/>
      <c r="AFP2" s="97"/>
      <c r="AFQ2" s="97"/>
      <c r="AFR2" s="97"/>
      <c r="AFS2" s="97"/>
      <c r="AFT2" s="97"/>
      <c r="AFU2" s="97"/>
      <c r="AFV2" s="97"/>
      <c r="AFW2" s="97"/>
      <c r="AFX2" s="97"/>
      <c r="AFY2" s="97"/>
      <c r="AFZ2" s="97"/>
      <c r="AGA2" s="97"/>
      <c r="AGB2" s="97"/>
      <c r="AGC2" s="97"/>
      <c r="AGD2" s="97"/>
      <c r="AGE2" s="97"/>
      <c r="AGF2" s="97"/>
      <c r="AGG2" s="97"/>
      <c r="AGH2" s="97"/>
      <c r="AGI2" s="97"/>
      <c r="AGJ2" s="97"/>
      <c r="AGK2" s="97"/>
      <c r="AGL2" s="97"/>
      <c r="AGM2" s="97"/>
      <c r="AGN2" s="97"/>
      <c r="AGO2" s="97"/>
      <c r="AGP2" s="97"/>
      <c r="AGQ2" s="97"/>
      <c r="AGR2" s="97"/>
      <c r="AGS2" s="97"/>
      <c r="AGT2" s="97"/>
      <c r="AGU2" s="97"/>
      <c r="AGV2" s="97"/>
      <c r="AGW2" s="97"/>
      <c r="AGX2" s="97"/>
      <c r="AGY2" s="97"/>
      <c r="AGZ2" s="97"/>
      <c r="AHA2" s="97"/>
      <c r="AHB2" s="97"/>
      <c r="AHC2" s="97"/>
      <c r="AHD2" s="97"/>
      <c r="AHE2" s="97"/>
      <c r="AHF2" s="97"/>
      <c r="AHG2" s="97"/>
      <c r="AHH2" s="97"/>
      <c r="AHI2" s="97"/>
      <c r="AHJ2" s="97"/>
      <c r="AHK2" s="97"/>
      <c r="AHL2" s="97"/>
      <c r="AHM2" s="97"/>
      <c r="AHN2" s="97"/>
      <c r="AHO2" s="97"/>
      <c r="AHP2" s="97"/>
      <c r="AHQ2" s="97"/>
      <c r="AHR2" s="97"/>
      <c r="AHS2" s="97"/>
      <c r="AHT2" s="97"/>
      <c r="AHU2" s="97"/>
      <c r="AHV2" s="97"/>
      <c r="AHW2" s="97"/>
      <c r="AHX2" s="97"/>
      <c r="AHY2" s="97"/>
      <c r="AHZ2" s="97"/>
      <c r="AIA2" s="97"/>
      <c r="AIB2" s="97"/>
      <c r="AIC2" s="97"/>
      <c r="AID2" s="97"/>
      <c r="AIE2" s="97"/>
      <c r="AIF2" s="97"/>
      <c r="AIG2" s="97"/>
      <c r="AIH2" s="97"/>
      <c r="AII2" s="97"/>
      <c r="AIJ2" s="97"/>
      <c r="AIK2" s="97"/>
      <c r="AIL2" s="97"/>
      <c r="AIM2" s="97"/>
      <c r="AIN2" s="97"/>
      <c r="AIO2" s="97"/>
      <c r="AIP2" s="97"/>
      <c r="AIQ2" s="97"/>
      <c r="AIR2" s="97"/>
      <c r="AIS2" s="97"/>
      <c r="AIT2" s="97"/>
      <c r="AIU2" s="97"/>
      <c r="AIV2" s="97"/>
      <c r="AIW2" s="97"/>
      <c r="AIX2" s="97"/>
      <c r="AIY2" s="97"/>
      <c r="AIZ2" s="97"/>
      <c r="AJA2" s="97"/>
      <c r="AJB2" s="97"/>
      <c r="AJC2" s="97"/>
      <c r="AJD2" s="97"/>
      <c r="AJE2" s="97"/>
      <c r="AJF2" s="97"/>
      <c r="AJG2" s="97"/>
      <c r="AJH2" s="97"/>
      <c r="AJI2" s="97"/>
      <c r="AJJ2" s="97"/>
      <c r="AJK2" s="97"/>
      <c r="AJL2" s="97"/>
      <c r="AJM2" s="97"/>
      <c r="AJN2" s="97"/>
      <c r="AJO2" s="97"/>
      <c r="AJP2" s="97"/>
      <c r="AJQ2" s="97"/>
      <c r="AJR2" s="97"/>
      <c r="AJS2" s="97"/>
      <c r="AJT2" s="97"/>
      <c r="AJU2" s="97"/>
      <c r="AJV2" s="97"/>
      <c r="AJW2" s="97"/>
      <c r="AJX2" s="97"/>
      <c r="AJY2" s="97"/>
      <c r="AJZ2" s="97"/>
      <c r="AKA2" s="97"/>
      <c r="AKB2" s="97"/>
      <c r="AKC2" s="97"/>
      <c r="AKD2" s="97"/>
      <c r="AKE2" s="97"/>
      <c r="AKF2" s="97"/>
    </row>
    <row r="3" spans="1:969" ht="14.25" customHeight="1" x14ac:dyDescent="0.25">
      <c r="A3" s="279"/>
      <c r="B3" s="98"/>
      <c r="C3" s="103"/>
      <c r="D3" s="103"/>
      <c r="E3" s="287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DI3" s="97"/>
      <c r="DJ3" s="97"/>
      <c r="DK3" s="97"/>
      <c r="DL3" s="97"/>
      <c r="DM3" s="97"/>
      <c r="DN3" s="97"/>
      <c r="DO3" s="97"/>
      <c r="DP3" s="97"/>
      <c r="DQ3" s="97"/>
      <c r="DR3" s="97"/>
      <c r="DS3" s="97"/>
      <c r="DT3" s="97"/>
      <c r="DU3" s="97"/>
      <c r="DV3" s="97"/>
      <c r="DW3" s="97"/>
      <c r="DX3" s="97"/>
      <c r="DY3" s="97"/>
      <c r="DZ3" s="97"/>
      <c r="EA3" s="97"/>
      <c r="EB3" s="97"/>
      <c r="EC3" s="97"/>
      <c r="ED3" s="97"/>
      <c r="EE3" s="97"/>
      <c r="EF3" s="97"/>
      <c r="EG3" s="97"/>
      <c r="EH3" s="97"/>
      <c r="EI3" s="97"/>
      <c r="EJ3" s="97"/>
      <c r="EK3" s="97"/>
      <c r="EL3" s="97"/>
      <c r="EM3" s="97"/>
      <c r="EN3" s="97"/>
      <c r="EO3" s="97"/>
      <c r="EP3" s="97"/>
      <c r="EQ3" s="97"/>
      <c r="ER3" s="97"/>
      <c r="ES3" s="97"/>
      <c r="ET3" s="97"/>
      <c r="EU3" s="97"/>
      <c r="EV3" s="97"/>
      <c r="EW3" s="97"/>
      <c r="EX3" s="97"/>
      <c r="EY3" s="97"/>
      <c r="EZ3" s="97"/>
      <c r="FA3" s="97"/>
      <c r="FB3" s="97"/>
      <c r="FC3" s="97"/>
      <c r="FD3" s="97"/>
      <c r="FE3" s="97"/>
      <c r="FF3" s="97"/>
      <c r="FG3" s="97"/>
      <c r="FH3" s="97"/>
      <c r="FI3" s="97"/>
      <c r="FJ3" s="97"/>
      <c r="FK3" s="97"/>
      <c r="FL3" s="97"/>
      <c r="FM3" s="97"/>
      <c r="FN3" s="97"/>
      <c r="FO3" s="97"/>
      <c r="FP3" s="97"/>
      <c r="FQ3" s="97"/>
      <c r="FR3" s="97"/>
      <c r="FS3" s="97"/>
      <c r="FT3" s="97"/>
      <c r="FU3" s="97"/>
      <c r="FV3" s="97"/>
      <c r="FW3" s="97"/>
      <c r="FX3" s="97"/>
      <c r="FY3" s="97"/>
      <c r="FZ3" s="97"/>
      <c r="GA3" s="97"/>
      <c r="GB3" s="97"/>
      <c r="GC3" s="97"/>
      <c r="GD3" s="97"/>
      <c r="GE3" s="97"/>
      <c r="GF3" s="97"/>
      <c r="GG3" s="97"/>
      <c r="GH3" s="97"/>
      <c r="GI3" s="97"/>
      <c r="GJ3" s="97"/>
      <c r="GK3" s="97"/>
      <c r="GL3" s="97"/>
      <c r="GM3" s="97"/>
      <c r="GN3" s="97"/>
      <c r="GO3" s="97"/>
      <c r="GP3" s="97"/>
      <c r="GQ3" s="97"/>
      <c r="GR3" s="97"/>
      <c r="GS3" s="97"/>
      <c r="GT3" s="97"/>
      <c r="GU3" s="97"/>
      <c r="GV3" s="97"/>
      <c r="GW3" s="97"/>
      <c r="GX3" s="97"/>
      <c r="GY3" s="97"/>
      <c r="GZ3" s="97"/>
      <c r="HA3" s="97"/>
      <c r="HB3" s="97"/>
      <c r="HC3" s="97"/>
      <c r="HD3" s="97"/>
      <c r="HE3" s="97"/>
      <c r="HF3" s="97"/>
      <c r="HG3" s="97"/>
      <c r="HH3" s="97"/>
      <c r="HI3" s="97"/>
      <c r="HJ3" s="97"/>
      <c r="HK3" s="97"/>
      <c r="HL3" s="97"/>
      <c r="HM3" s="97"/>
      <c r="HN3" s="97"/>
      <c r="HO3" s="97"/>
      <c r="HP3" s="97"/>
      <c r="HQ3" s="97"/>
      <c r="HR3" s="97"/>
      <c r="HS3" s="97"/>
      <c r="HT3" s="97"/>
      <c r="HU3" s="97"/>
      <c r="HV3" s="97"/>
      <c r="HW3" s="97"/>
      <c r="HX3" s="97"/>
      <c r="HY3" s="97"/>
      <c r="HZ3" s="97"/>
      <c r="IA3" s="97"/>
      <c r="IB3" s="97"/>
      <c r="IC3" s="97"/>
      <c r="ID3" s="97"/>
      <c r="IE3" s="97"/>
      <c r="IF3" s="97"/>
      <c r="IG3" s="97"/>
      <c r="IH3" s="97"/>
      <c r="II3" s="97"/>
      <c r="IJ3" s="97"/>
      <c r="IK3" s="97"/>
      <c r="IL3" s="97"/>
      <c r="IM3" s="97"/>
      <c r="IN3" s="97"/>
      <c r="IO3" s="97"/>
      <c r="IP3" s="97"/>
      <c r="IQ3" s="97"/>
      <c r="IR3" s="97"/>
      <c r="IS3" s="97"/>
      <c r="IT3" s="97"/>
      <c r="IU3" s="97"/>
      <c r="IV3" s="97"/>
      <c r="IW3" s="97"/>
      <c r="IX3" s="97"/>
      <c r="IY3" s="97"/>
      <c r="IZ3" s="97"/>
      <c r="JA3" s="97"/>
      <c r="JB3" s="97"/>
      <c r="JC3" s="97"/>
      <c r="JD3" s="97"/>
      <c r="JE3" s="97"/>
      <c r="JF3" s="97"/>
      <c r="JG3" s="97"/>
      <c r="JH3" s="97"/>
      <c r="JI3" s="97"/>
      <c r="JJ3" s="97"/>
      <c r="JK3" s="97"/>
      <c r="JL3" s="97"/>
      <c r="JM3" s="97"/>
      <c r="JN3" s="97"/>
      <c r="JO3" s="97"/>
      <c r="JP3" s="97"/>
      <c r="JQ3" s="97"/>
      <c r="JR3" s="97"/>
      <c r="JS3" s="97"/>
      <c r="JT3" s="97"/>
      <c r="JU3" s="97"/>
      <c r="JV3" s="97"/>
      <c r="JW3" s="97"/>
      <c r="JX3" s="97"/>
      <c r="JY3" s="97"/>
      <c r="JZ3" s="97"/>
      <c r="KA3" s="97"/>
      <c r="KB3" s="97"/>
      <c r="KC3" s="97"/>
      <c r="KD3" s="97"/>
      <c r="KE3" s="97"/>
      <c r="KF3" s="97"/>
      <c r="KG3" s="97"/>
      <c r="KH3" s="97"/>
      <c r="KI3" s="97"/>
      <c r="KJ3" s="97"/>
      <c r="KK3" s="97"/>
      <c r="KL3" s="97"/>
      <c r="KM3" s="97"/>
      <c r="KN3" s="97"/>
      <c r="KO3" s="97"/>
      <c r="KP3" s="97"/>
      <c r="KQ3" s="97"/>
      <c r="KR3" s="97"/>
      <c r="KS3" s="97"/>
      <c r="KT3" s="97"/>
      <c r="KU3" s="97"/>
      <c r="KV3" s="97"/>
      <c r="KW3" s="97"/>
      <c r="KX3" s="97"/>
      <c r="KY3" s="97"/>
      <c r="KZ3" s="97"/>
      <c r="LA3" s="97"/>
      <c r="LB3" s="97"/>
      <c r="LC3" s="97"/>
      <c r="LD3" s="97"/>
      <c r="LE3" s="97"/>
      <c r="LF3" s="97"/>
      <c r="LG3" s="97"/>
      <c r="LH3" s="97"/>
      <c r="LI3" s="97"/>
      <c r="LJ3" s="97"/>
      <c r="LK3" s="97"/>
      <c r="LL3" s="97"/>
      <c r="LM3" s="97"/>
      <c r="LN3" s="97"/>
      <c r="LO3" s="97"/>
      <c r="LP3" s="97"/>
      <c r="LQ3" s="97"/>
      <c r="LR3" s="97"/>
      <c r="LS3" s="97"/>
      <c r="LT3" s="97"/>
      <c r="LU3" s="97"/>
      <c r="LV3" s="97"/>
      <c r="LW3" s="97"/>
      <c r="LX3" s="97"/>
      <c r="LY3" s="97"/>
      <c r="LZ3" s="97"/>
      <c r="MA3" s="97"/>
      <c r="MB3" s="97"/>
      <c r="MC3" s="97"/>
      <c r="MD3" s="97"/>
      <c r="ME3" s="97"/>
      <c r="MF3" s="97"/>
      <c r="MG3" s="97"/>
      <c r="MH3" s="97"/>
      <c r="MI3" s="97"/>
      <c r="MJ3" s="97"/>
      <c r="MK3" s="97"/>
      <c r="ML3" s="97"/>
      <c r="MM3" s="97"/>
      <c r="MN3" s="97"/>
      <c r="MO3" s="97"/>
      <c r="MP3" s="97"/>
      <c r="MQ3" s="97"/>
      <c r="MR3" s="97"/>
      <c r="MS3" s="97"/>
      <c r="MT3" s="97"/>
      <c r="MU3" s="97"/>
      <c r="MV3" s="97"/>
      <c r="MW3" s="97"/>
      <c r="MX3" s="97"/>
      <c r="MY3" s="97"/>
      <c r="MZ3" s="97"/>
      <c r="NA3" s="97"/>
      <c r="NB3" s="97"/>
      <c r="NC3" s="97"/>
      <c r="ND3" s="97"/>
      <c r="NE3" s="97"/>
      <c r="NF3" s="97"/>
      <c r="NG3" s="97"/>
      <c r="NH3" s="97"/>
      <c r="NI3" s="97"/>
      <c r="NJ3" s="97"/>
      <c r="NK3" s="97"/>
      <c r="NL3" s="97"/>
      <c r="NM3" s="97"/>
      <c r="NN3" s="97"/>
      <c r="NO3" s="97"/>
      <c r="NP3" s="97"/>
      <c r="NQ3" s="97"/>
      <c r="NR3" s="97"/>
      <c r="NS3" s="97"/>
      <c r="NT3" s="97"/>
      <c r="NU3" s="97"/>
      <c r="NV3" s="97"/>
      <c r="NW3" s="97"/>
      <c r="NX3" s="97"/>
      <c r="NY3" s="97"/>
      <c r="NZ3" s="97"/>
      <c r="OA3" s="97"/>
      <c r="OB3" s="97"/>
      <c r="OC3" s="97"/>
      <c r="OD3" s="97"/>
      <c r="OE3" s="97"/>
      <c r="OF3" s="97"/>
      <c r="OG3" s="97"/>
      <c r="OH3" s="97"/>
      <c r="OI3" s="97"/>
      <c r="OJ3" s="97"/>
      <c r="OK3" s="97"/>
      <c r="OL3" s="97"/>
      <c r="OM3" s="97"/>
      <c r="ON3" s="97"/>
      <c r="OO3" s="97"/>
      <c r="OP3" s="97"/>
      <c r="OQ3" s="97"/>
      <c r="OR3" s="97"/>
      <c r="OS3" s="97"/>
      <c r="OT3" s="97"/>
      <c r="OU3" s="97"/>
      <c r="OV3" s="97"/>
      <c r="OW3" s="97"/>
      <c r="OX3" s="97"/>
      <c r="OY3" s="97"/>
      <c r="OZ3" s="97"/>
      <c r="PA3" s="97"/>
      <c r="PB3" s="97"/>
      <c r="PC3" s="97"/>
      <c r="PD3" s="97"/>
      <c r="PE3" s="97"/>
      <c r="PF3" s="97"/>
      <c r="PG3" s="97"/>
      <c r="PH3" s="97"/>
      <c r="PI3" s="97"/>
      <c r="PJ3" s="97"/>
      <c r="PK3" s="97"/>
      <c r="PL3" s="97"/>
      <c r="PM3" s="97"/>
      <c r="PN3" s="97"/>
      <c r="PO3" s="97"/>
      <c r="PP3" s="97"/>
      <c r="PQ3" s="97"/>
      <c r="PR3" s="97"/>
      <c r="PS3" s="97"/>
      <c r="PT3" s="97"/>
      <c r="PU3" s="97"/>
      <c r="PV3" s="97"/>
      <c r="PW3" s="97"/>
      <c r="PX3" s="97"/>
      <c r="PY3" s="97"/>
      <c r="PZ3" s="97"/>
      <c r="QA3" s="97"/>
      <c r="QB3" s="97"/>
      <c r="QC3" s="97"/>
      <c r="QD3" s="97"/>
      <c r="QE3" s="97"/>
      <c r="QF3" s="97"/>
      <c r="QG3" s="97"/>
      <c r="QH3" s="97"/>
      <c r="QI3" s="97"/>
      <c r="QJ3" s="97"/>
      <c r="QK3" s="97"/>
      <c r="QL3" s="97"/>
      <c r="QM3" s="97"/>
      <c r="QN3" s="97"/>
      <c r="QO3" s="97"/>
      <c r="QP3" s="97"/>
      <c r="QQ3" s="97"/>
      <c r="QR3" s="97"/>
      <c r="QS3" s="97"/>
      <c r="QT3" s="97"/>
      <c r="QU3" s="97"/>
      <c r="QV3" s="97"/>
      <c r="QW3" s="97"/>
      <c r="QX3" s="97"/>
      <c r="QY3" s="97"/>
      <c r="QZ3" s="97"/>
      <c r="RA3" s="97"/>
      <c r="RB3" s="97"/>
      <c r="RC3" s="97"/>
      <c r="RD3" s="97"/>
      <c r="RE3" s="97"/>
      <c r="RF3" s="97"/>
      <c r="RG3" s="97"/>
      <c r="RH3" s="97"/>
      <c r="RI3" s="97"/>
      <c r="RJ3" s="97"/>
      <c r="RK3" s="97"/>
      <c r="RL3" s="97"/>
      <c r="RM3" s="97"/>
      <c r="RN3" s="97"/>
      <c r="RO3" s="97"/>
      <c r="RP3" s="97"/>
      <c r="RQ3" s="97"/>
      <c r="RR3" s="97"/>
      <c r="RS3" s="97"/>
      <c r="RT3" s="97"/>
      <c r="RU3" s="97"/>
      <c r="RV3" s="97"/>
      <c r="RW3" s="97"/>
      <c r="RX3" s="97"/>
      <c r="RY3" s="97"/>
      <c r="RZ3" s="97"/>
      <c r="SA3" s="97"/>
      <c r="SB3" s="97"/>
      <c r="SC3" s="97"/>
      <c r="SD3" s="97"/>
      <c r="SE3" s="97"/>
      <c r="SF3" s="97"/>
      <c r="SG3" s="97"/>
      <c r="SH3" s="97"/>
      <c r="SI3" s="97"/>
      <c r="SJ3" s="97"/>
      <c r="SK3" s="97"/>
      <c r="SL3" s="97"/>
      <c r="SM3" s="97"/>
      <c r="SN3" s="97"/>
      <c r="SO3" s="97"/>
      <c r="SP3" s="97"/>
      <c r="SQ3" s="97"/>
      <c r="SR3" s="97"/>
      <c r="SS3" s="97"/>
      <c r="ST3" s="97"/>
      <c r="SU3" s="97"/>
      <c r="SV3" s="97"/>
      <c r="SW3" s="97"/>
      <c r="SX3" s="97"/>
      <c r="SY3" s="97"/>
      <c r="SZ3" s="97"/>
      <c r="TA3" s="97"/>
      <c r="TB3" s="97"/>
      <c r="TC3" s="97"/>
      <c r="TD3" s="97"/>
      <c r="TE3" s="97"/>
      <c r="TF3" s="97"/>
      <c r="TG3" s="97"/>
      <c r="TH3" s="97"/>
      <c r="TI3" s="97"/>
      <c r="TJ3" s="97"/>
      <c r="TK3" s="97"/>
      <c r="TL3" s="97"/>
      <c r="TM3" s="97"/>
      <c r="TN3" s="97"/>
      <c r="TO3" s="97"/>
      <c r="TP3" s="97"/>
      <c r="TQ3" s="97"/>
      <c r="TR3" s="97"/>
      <c r="TS3" s="97"/>
      <c r="TT3" s="97"/>
      <c r="TU3" s="97"/>
      <c r="TV3" s="97"/>
      <c r="TW3" s="97"/>
      <c r="TX3" s="97"/>
      <c r="TY3" s="97"/>
      <c r="TZ3" s="97"/>
      <c r="UA3" s="97"/>
      <c r="UB3" s="97"/>
      <c r="UC3" s="97"/>
      <c r="UD3" s="97"/>
      <c r="UE3" s="97"/>
      <c r="UF3" s="97"/>
      <c r="UG3" s="97"/>
      <c r="UH3" s="97"/>
      <c r="UI3" s="97"/>
      <c r="UJ3" s="97"/>
      <c r="UK3" s="97"/>
      <c r="UL3" s="97"/>
      <c r="UM3" s="97"/>
      <c r="UN3" s="97"/>
      <c r="UO3" s="97"/>
      <c r="UP3" s="97"/>
      <c r="UQ3" s="97"/>
      <c r="UR3" s="97"/>
      <c r="US3" s="97"/>
      <c r="UT3" s="97"/>
      <c r="UU3" s="97"/>
      <c r="UV3" s="97"/>
      <c r="UW3" s="97"/>
      <c r="UX3" s="97"/>
      <c r="UY3" s="97"/>
      <c r="UZ3" s="97"/>
      <c r="VA3" s="97"/>
      <c r="VB3" s="97"/>
      <c r="VC3" s="97"/>
      <c r="VD3" s="97"/>
      <c r="VE3" s="97"/>
      <c r="VF3" s="97"/>
      <c r="VG3" s="97"/>
      <c r="VH3" s="97"/>
      <c r="VI3" s="97"/>
      <c r="VJ3" s="97"/>
      <c r="VK3" s="97"/>
      <c r="VL3" s="97"/>
      <c r="VM3" s="97"/>
      <c r="VN3" s="97"/>
      <c r="VO3" s="97"/>
      <c r="VP3" s="97"/>
      <c r="VQ3" s="97"/>
      <c r="VR3" s="97"/>
      <c r="VS3" s="97"/>
      <c r="VT3" s="97"/>
      <c r="VU3" s="97"/>
      <c r="VV3" s="97"/>
      <c r="VW3" s="97"/>
      <c r="VX3" s="97"/>
      <c r="VY3" s="97"/>
      <c r="VZ3" s="97"/>
      <c r="WA3" s="97"/>
      <c r="WB3" s="97"/>
      <c r="WC3" s="97"/>
      <c r="WD3" s="97"/>
      <c r="WE3" s="97"/>
      <c r="WF3" s="97"/>
      <c r="WG3" s="97"/>
      <c r="WH3" s="97"/>
      <c r="WI3" s="97"/>
      <c r="WJ3" s="97"/>
      <c r="WK3" s="97"/>
      <c r="WL3" s="97"/>
      <c r="WM3" s="97"/>
      <c r="WN3" s="97"/>
      <c r="WO3" s="97"/>
      <c r="WP3" s="97"/>
      <c r="WQ3" s="97"/>
      <c r="WR3" s="97"/>
      <c r="WS3" s="97"/>
      <c r="WT3" s="97"/>
      <c r="WU3" s="97"/>
      <c r="WV3" s="97"/>
      <c r="WW3" s="97"/>
      <c r="WX3" s="97"/>
      <c r="WY3" s="97"/>
      <c r="WZ3" s="97"/>
      <c r="XA3" s="97"/>
      <c r="XB3" s="97"/>
      <c r="XC3" s="97"/>
      <c r="XD3" s="97"/>
      <c r="XE3" s="97"/>
      <c r="XF3" s="97"/>
      <c r="XG3" s="97"/>
      <c r="XH3" s="97"/>
      <c r="XI3" s="97"/>
      <c r="XJ3" s="97"/>
      <c r="XK3" s="97"/>
      <c r="XL3" s="97"/>
      <c r="XM3" s="97"/>
      <c r="XN3" s="97"/>
      <c r="XO3" s="97"/>
      <c r="XP3" s="97"/>
      <c r="XQ3" s="97"/>
      <c r="XR3" s="97"/>
      <c r="XS3" s="97"/>
      <c r="XT3" s="97"/>
      <c r="XU3" s="97"/>
      <c r="XV3" s="97"/>
      <c r="XW3" s="97"/>
      <c r="XX3" s="97"/>
      <c r="XY3" s="97"/>
      <c r="XZ3" s="97"/>
      <c r="YA3" s="97"/>
      <c r="YB3" s="97"/>
      <c r="YC3" s="97"/>
      <c r="YD3" s="97"/>
      <c r="YE3" s="97"/>
      <c r="YF3" s="97"/>
      <c r="YG3" s="97"/>
      <c r="YH3" s="97"/>
      <c r="YI3" s="97"/>
      <c r="YJ3" s="97"/>
      <c r="YK3" s="97"/>
      <c r="YL3" s="97"/>
      <c r="YM3" s="97"/>
      <c r="YN3" s="97"/>
      <c r="YO3" s="97"/>
      <c r="YP3" s="97"/>
      <c r="YQ3" s="97"/>
      <c r="YR3" s="97"/>
      <c r="YS3" s="97"/>
      <c r="YT3" s="97"/>
      <c r="YU3" s="97"/>
      <c r="YV3" s="97"/>
      <c r="YW3" s="97"/>
      <c r="YX3" s="97"/>
      <c r="YY3" s="97"/>
      <c r="YZ3" s="97"/>
      <c r="ZA3" s="97"/>
      <c r="ZB3" s="97"/>
      <c r="ZC3" s="97"/>
      <c r="ZD3" s="97"/>
      <c r="ZE3" s="97"/>
      <c r="ZF3" s="97"/>
      <c r="ZG3" s="97"/>
      <c r="ZH3" s="97"/>
      <c r="ZI3" s="97"/>
      <c r="ZJ3" s="97"/>
      <c r="ZK3" s="97"/>
      <c r="ZL3" s="97"/>
      <c r="ZM3" s="97"/>
      <c r="ZN3" s="97"/>
      <c r="ZO3" s="97"/>
      <c r="ZP3" s="97"/>
      <c r="ZQ3" s="97"/>
      <c r="ZR3" s="97"/>
      <c r="ZS3" s="97"/>
      <c r="ZT3" s="97"/>
      <c r="ZU3" s="97"/>
      <c r="ZV3" s="97"/>
      <c r="ZW3" s="97"/>
      <c r="ZX3" s="97"/>
      <c r="ZY3" s="97"/>
      <c r="ZZ3" s="97"/>
      <c r="AAA3" s="97"/>
      <c r="AAB3" s="97"/>
      <c r="AAC3" s="97"/>
      <c r="AAD3" s="97"/>
      <c r="AAE3" s="97"/>
      <c r="AAF3" s="97"/>
      <c r="AAG3" s="97"/>
      <c r="AAH3" s="97"/>
      <c r="AAI3" s="97"/>
      <c r="AAJ3" s="97"/>
      <c r="AAK3" s="97"/>
      <c r="AAL3" s="97"/>
      <c r="AAM3" s="97"/>
      <c r="AAN3" s="97"/>
      <c r="AAO3" s="97"/>
      <c r="AAP3" s="97"/>
      <c r="AAQ3" s="97"/>
      <c r="AAR3" s="97"/>
      <c r="AAS3" s="97"/>
      <c r="AAT3" s="97"/>
      <c r="AAU3" s="97"/>
      <c r="AAV3" s="97"/>
      <c r="AAW3" s="97"/>
      <c r="AAX3" s="97"/>
      <c r="AAY3" s="97"/>
      <c r="AAZ3" s="97"/>
      <c r="ABA3" s="97"/>
      <c r="ABB3" s="97"/>
      <c r="ABC3" s="97"/>
      <c r="ABD3" s="97"/>
      <c r="ABE3" s="97"/>
      <c r="ABF3" s="97"/>
      <c r="ABG3" s="97"/>
      <c r="ABH3" s="97"/>
      <c r="ABI3" s="97"/>
      <c r="ABJ3" s="97"/>
      <c r="ABK3" s="97"/>
      <c r="ABL3" s="97"/>
      <c r="ABM3" s="97"/>
      <c r="ABN3" s="97"/>
      <c r="ABO3" s="97"/>
      <c r="ABP3" s="97"/>
      <c r="ABQ3" s="97"/>
      <c r="ABR3" s="97"/>
      <c r="ABS3" s="97"/>
      <c r="ABT3" s="97"/>
      <c r="ABU3" s="97"/>
      <c r="ABV3" s="97"/>
      <c r="ABW3" s="97"/>
      <c r="ABX3" s="97"/>
      <c r="ABY3" s="97"/>
      <c r="ABZ3" s="97"/>
      <c r="ACA3" s="97"/>
      <c r="ACB3" s="97"/>
      <c r="ACC3" s="97"/>
      <c r="ACD3" s="97"/>
      <c r="ACE3" s="97"/>
      <c r="ACF3" s="97"/>
      <c r="ACG3" s="97"/>
      <c r="ACH3" s="97"/>
      <c r="ACI3" s="97"/>
      <c r="ACJ3" s="97"/>
      <c r="ACK3" s="97"/>
      <c r="ACL3" s="97"/>
      <c r="ACM3" s="97"/>
      <c r="ACN3" s="97"/>
      <c r="ACO3" s="97"/>
      <c r="ACP3" s="97"/>
      <c r="ACQ3" s="97"/>
      <c r="ACR3" s="97"/>
      <c r="ACS3" s="97"/>
      <c r="ACT3" s="97"/>
      <c r="ACU3" s="97"/>
      <c r="ACV3" s="97"/>
      <c r="ACW3" s="97"/>
      <c r="ACX3" s="97"/>
      <c r="ACY3" s="97"/>
      <c r="ACZ3" s="97"/>
      <c r="ADA3" s="97"/>
      <c r="ADB3" s="97"/>
      <c r="ADC3" s="97"/>
      <c r="ADD3" s="97"/>
      <c r="ADE3" s="97"/>
      <c r="ADF3" s="97"/>
      <c r="ADG3" s="97"/>
      <c r="ADH3" s="97"/>
      <c r="ADI3" s="97"/>
      <c r="ADJ3" s="97"/>
      <c r="ADK3" s="97"/>
      <c r="ADL3" s="97"/>
      <c r="ADM3" s="97"/>
      <c r="ADN3" s="97"/>
      <c r="ADO3" s="97"/>
      <c r="ADP3" s="97"/>
      <c r="ADQ3" s="97"/>
      <c r="ADR3" s="97"/>
      <c r="ADS3" s="97"/>
      <c r="ADT3" s="97"/>
      <c r="ADU3" s="97"/>
      <c r="ADV3" s="97"/>
      <c r="ADW3" s="97"/>
      <c r="ADX3" s="97"/>
      <c r="ADY3" s="97"/>
      <c r="ADZ3" s="97"/>
      <c r="AEA3" s="97"/>
      <c r="AEB3" s="97"/>
      <c r="AEC3" s="97"/>
      <c r="AED3" s="97"/>
      <c r="AEE3" s="97"/>
      <c r="AEF3" s="97"/>
      <c r="AEG3" s="97"/>
      <c r="AEH3" s="97"/>
      <c r="AEI3" s="97"/>
      <c r="AEJ3" s="97"/>
      <c r="AEK3" s="97"/>
      <c r="AEL3" s="97"/>
      <c r="AEM3" s="97"/>
      <c r="AEN3" s="97"/>
      <c r="AEO3" s="97"/>
      <c r="AEP3" s="97"/>
      <c r="AEQ3" s="97"/>
      <c r="AER3" s="97"/>
      <c r="AES3" s="97"/>
      <c r="AET3" s="97"/>
      <c r="AEU3" s="97"/>
      <c r="AEV3" s="97"/>
      <c r="AEW3" s="97"/>
      <c r="AEX3" s="97"/>
      <c r="AEY3" s="97"/>
      <c r="AEZ3" s="97"/>
      <c r="AFA3" s="97"/>
      <c r="AFB3" s="97"/>
      <c r="AFC3" s="97"/>
      <c r="AFD3" s="97"/>
      <c r="AFE3" s="97"/>
      <c r="AFF3" s="97"/>
      <c r="AFG3" s="97"/>
      <c r="AFH3" s="97"/>
      <c r="AFI3" s="97"/>
      <c r="AFJ3" s="97"/>
      <c r="AFK3" s="97"/>
      <c r="AFL3" s="97"/>
      <c r="AFM3" s="97"/>
      <c r="AFN3" s="97"/>
      <c r="AFO3" s="97"/>
      <c r="AFP3" s="97"/>
      <c r="AFQ3" s="97"/>
      <c r="AFR3" s="97"/>
      <c r="AFS3" s="97"/>
      <c r="AFT3" s="97"/>
      <c r="AFU3" s="97"/>
      <c r="AFV3" s="97"/>
      <c r="AFW3" s="97"/>
      <c r="AFX3" s="97"/>
      <c r="AFY3" s="97"/>
      <c r="AFZ3" s="97"/>
      <c r="AGA3" s="97"/>
      <c r="AGB3" s="97"/>
      <c r="AGC3" s="97"/>
      <c r="AGD3" s="97"/>
      <c r="AGE3" s="97"/>
      <c r="AGF3" s="97"/>
      <c r="AGG3" s="97"/>
      <c r="AGH3" s="97"/>
      <c r="AGI3" s="97"/>
      <c r="AGJ3" s="97"/>
      <c r="AGK3" s="97"/>
      <c r="AGL3" s="97"/>
      <c r="AGM3" s="97"/>
      <c r="AGN3" s="97"/>
      <c r="AGO3" s="97"/>
      <c r="AGP3" s="97"/>
      <c r="AGQ3" s="97"/>
      <c r="AGR3" s="97"/>
      <c r="AGS3" s="97"/>
      <c r="AGT3" s="97"/>
      <c r="AGU3" s="97"/>
      <c r="AGV3" s="97"/>
      <c r="AGW3" s="97"/>
      <c r="AGX3" s="97"/>
      <c r="AGY3" s="97"/>
      <c r="AGZ3" s="97"/>
      <c r="AHA3" s="97"/>
      <c r="AHB3" s="97"/>
      <c r="AHC3" s="97"/>
      <c r="AHD3" s="97"/>
      <c r="AHE3" s="97"/>
      <c r="AHF3" s="97"/>
      <c r="AHG3" s="97"/>
      <c r="AHH3" s="97"/>
      <c r="AHI3" s="97"/>
      <c r="AHJ3" s="97"/>
      <c r="AHK3" s="97"/>
      <c r="AHL3" s="97"/>
      <c r="AHM3" s="97"/>
      <c r="AHN3" s="97"/>
      <c r="AHO3" s="97"/>
      <c r="AHP3" s="97"/>
      <c r="AHQ3" s="97"/>
      <c r="AHR3" s="97"/>
      <c r="AHS3" s="97"/>
      <c r="AHT3" s="97"/>
      <c r="AHU3" s="97"/>
      <c r="AHV3" s="97"/>
      <c r="AHW3" s="97"/>
      <c r="AHX3" s="97"/>
      <c r="AHY3" s="97"/>
      <c r="AHZ3" s="97"/>
      <c r="AIA3" s="97"/>
      <c r="AIB3" s="97"/>
      <c r="AIC3" s="97"/>
      <c r="AID3" s="97"/>
      <c r="AIE3" s="97"/>
      <c r="AIF3" s="97"/>
      <c r="AIG3" s="97"/>
      <c r="AIH3" s="97"/>
      <c r="AII3" s="97"/>
      <c r="AIJ3" s="97"/>
      <c r="AIK3" s="97"/>
      <c r="AIL3" s="97"/>
      <c r="AIM3" s="97"/>
      <c r="AIN3" s="97"/>
      <c r="AIO3" s="97"/>
      <c r="AIP3" s="97"/>
      <c r="AIQ3" s="97"/>
      <c r="AIR3" s="97"/>
      <c r="AIS3" s="97"/>
      <c r="AIT3" s="97"/>
      <c r="AIU3" s="97"/>
      <c r="AIV3" s="97"/>
      <c r="AIW3" s="97"/>
      <c r="AIX3" s="97"/>
      <c r="AIY3" s="97"/>
      <c r="AIZ3" s="97"/>
      <c r="AJA3" s="97"/>
      <c r="AJB3" s="97"/>
      <c r="AJC3" s="97"/>
      <c r="AJD3" s="97"/>
      <c r="AJE3" s="97"/>
      <c r="AJF3" s="97"/>
      <c r="AJG3" s="97"/>
      <c r="AJH3" s="97"/>
      <c r="AJI3" s="97"/>
      <c r="AJJ3" s="97"/>
      <c r="AJK3" s="97"/>
      <c r="AJL3" s="97"/>
      <c r="AJM3" s="97"/>
      <c r="AJN3" s="97"/>
      <c r="AJO3" s="97"/>
      <c r="AJP3" s="97"/>
      <c r="AJQ3" s="97"/>
      <c r="AJR3" s="97"/>
      <c r="AJS3" s="97"/>
      <c r="AJT3" s="97"/>
      <c r="AJU3" s="97"/>
      <c r="AJV3" s="97"/>
      <c r="AJW3" s="97"/>
      <c r="AJX3" s="97"/>
      <c r="AJY3" s="97"/>
      <c r="AJZ3" s="97"/>
      <c r="AKA3" s="97"/>
      <c r="AKB3" s="97"/>
      <c r="AKC3" s="97"/>
      <c r="AKD3" s="97"/>
      <c r="AKE3" s="97"/>
      <c r="AKF3" s="97"/>
    </row>
    <row r="4" spans="1:969" ht="14.25" customHeight="1" x14ac:dyDescent="0.25">
      <c r="A4" s="279"/>
      <c r="B4" s="98"/>
      <c r="C4" s="103"/>
      <c r="D4" s="103"/>
      <c r="E4" s="287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7"/>
      <c r="GA4" s="97"/>
      <c r="GB4" s="97"/>
      <c r="GC4" s="97"/>
      <c r="GD4" s="97"/>
      <c r="GE4" s="97"/>
      <c r="GF4" s="97"/>
      <c r="GG4" s="97"/>
      <c r="GH4" s="97"/>
      <c r="GI4" s="97"/>
      <c r="GJ4" s="97"/>
      <c r="GK4" s="97"/>
      <c r="GL4" s="97"/>
      <c r="GM4" s="97"/>
      <c r="GN4" s="97"/>
      <c r="GO4" s="97"/>
      <c r="GP4" s="97"/>
      <c r="GQ4" s="97"/>
      <c r="GR4" s="97"/>
      <c r="GS4" s="97"/>
      <c r="GT4" s="97"/>
      <c r="GU4" s="97"/>
      <c r="GV4" s="97"/>
      <c r="GW4" s="97"/>
      <c r="GX4" s="97"/>
      <c r="GY4" s="97"/>
      <c r="GZ4" s="97"/>
      <c r="HA4" s="97"/>
      <c r="HB4" s="97"/>
      <c r="HC4" s="97"/>
      <c r="HD4" s="97"/>
      <c r="HE4" s="97"/>
      <c r="HF4" s="97"/>
      <c r="HG4" s="97"/>
      <c r="HH4" s="97"/>
      <c r="HI4" s="97"/>
      <c r="HJ4" s="97"/>
      <c r="HK4" s="97"/>
      <c r="HL4" s="97"/>
      <c r="HM4" s="97"/>
      <c r="HN4" s="97"/>
      <c r="HO4" s="97"/>
      <c r="HP4" s="97"/>
      <c r="HQ4" s="97"/>
      <c r="HR4" s="97"/>
      <c r="HS4" s="97"/>
      <c r="HT4" s="97"/>
      <c r="HU4" s="97"/>
      <c r="HV4" s="97"/>
      <c r="HW4" s="97"/>
      <c r="HX4" s="97"/>
      <c r="HY4" s="97"/>
      <c r="HZ4" s="97"/>
      <c r="IA4" s="97"/>
      <c r="IB4" s="97"/>
      <c r="IC4" s="97"/>
      <c r="ID4" s="97"/>
      <c r="IE4" s="97"/>
      <c r="IF4" s="97"/>
      <c r="IG4" s="97"/>
      <c r="IH4" s="97"/>
      <c r="II4" s="97"/>
      <c r="IJ4" s="97"/>
      <c r="IK4" s="97"/>
      <c r="IL4" s="97"/>
      <c r="IM4" s="97"/>
      <c r="IN4" s="97"/>
      <c r="IO4" s="97"/>
      <c r="IP4" s="97"/>
      <c r="IQ4" s="97"/>
      <c r="IR4" s="97"/>
      <c r="IS4" s="97"/>
      <c r="IT4" s="97"/>
      <c r="IU4" s="97"/>
      <c r="IV4" s="97"/>
      <c r="IW4" s="97"/>
      <c r="IX4" s="97"/>
      <c r="IY4" s="97"/>
      <c r="IZ4" s="97"/>
      <c r="JA4" s="97"/>
      <c r="JB4" s="97"/>
      <c r="JC4" s="97"/>
      <c r="JD4" s="97"/>
      <c r="JE4" s="97"/>
      <c r="JF4" s="97"/>
      <c r="JG4" s="97"/>
      <c r="JH4" s="97"/>
      <c r="JI4" s="97"/>
      <c r="JJ4" s="97"/>
      <c r="JK4" s="97"/>
      <c r="JL4" s="97"/>
      <c r="JM4" s="97"/>
      <c r="JN4" s="97"/>
      <c r="JO4" s="97"/>
      <c r="JP4" s="97"/>
      <c r="JQ4" s="97"/>
      <c r="JR4" s="97"/>
      <c r="JS4" s="97"/>
      <c r="JT4" s="97"/>
      <c r="JU4" s="97"/>
      <c r="JV4" s="97"/>
      <c r="JW4" s="97"/>
      <c r="JX4" s="97"/>
      <c r="JY4" s="97"/>
      <c r="JZ4" s="97"/>
      <c r="KA4" s="97"/>
      <c r="KB4" s="97"/>
      <c r="KC4" s="97"/>
      <c r="KD4" s="97"/>
      <c r="KE4" s="97"/>
      <c r="KF4" s="97"/>
      <c r="KG4" s="97"/>
      <c r="KH4" s="97"/>
      <c r="KI4" s="97"/>
      <c r="KJ4" s="97"/>
      <c r="KK4" s="97"/>
      <c r="KL4" s="97"/>
      <c r="KM4" s="97"/>
      <c r="KN4" s="97"/>
      <c r="KO4" s="97"/>
      <c r="KP4" s="97"/>
      <c r="KQ4" s="97"/>
      <c r="KR4" s="97"/>
      <c r="KS4" s="97"/>
      <c r="KT4" s="97"/>
      <c r="KU4" s="97"/>
      <c r="KV4" s="97"/>
      <c r="KW4" s="97"/>
      <c r="KX4" s="97"/>
      <c r="KY4" s="97"/>
      <c r="KZ4" s="97"/>
      <c r="LA4" s="97"/>
      <c r="LB4" s="97"/>
      <c r="LC4" s="97"/>
      <c r="LD4" s="97"/>
      <c r="LE4" s="97"/>
      <c r="LF4" s="97"/>
      <c r="LG4" s="97"/>
      <c r="LH4" s="97"/>
      <c r="LI4" s="97"/>
      <c r="LJ4" s="97"/>
      <c r="LK4" s="97"/>
      <c r="LL4" s="97"/>
      <c r="LM4" s="97"/>
      <c r="LN4" s="97"/>
      <c r="LO4" s="97"/>
      <c r="LP4" s="97"/>
      <c r="LQ4" s="97"/>
      <c r="LR4" s="97"/>
      <c r="LS4" s="97"/>
      <c r="LT4" s="97"/>
      <c r="LU4" s="97"/>
      <c r="LV4" s="97"/>
      <c r="LW4" s="97"/>
      <c r="LX4" s="97"/>
      <c r="LY4" s="97"/>
      <c r="LZ4" s="97"/>
      <c r="MA4" s="97"/>
      <c r="MB4" s="97"/>
      <c r="MC4" s="97"/>
      <c r="MD4" s="97"/>
      <c r="ME4" s="97"/>
      <c r="MF4" s="97"/>
      <c r="MG4" s="97"/>
      <c r="MH4" s="97"/>
      <c r="MI4" s="97"/>
      <c r="MJ4" s="97"/>
      <c r="MK4" s="97"/>
      <c r="ML4" s="97"/>
      <c r="MM4" s="97"/>
      <c r="MN4" s="97"/>
      <c r="MO4" s="97"/>
      <c r="MP4" s="97"/>
      <c r="MQ4" s="97"/>
      <c r="MR4" s="97"/>
      <c r="MS4" s="97"/>
      <c r="MT4" s="97"/>
      <c r="MU4" s="97"/>
      <c r="MV4" s="97"/>
      <c r="MW4" s="97"/>
      <c r="MX4" s="97"/>
      <c r="MY4" s="97"/>
      <c r="MZ4" s="97"/>
      <c r="NA4" s="97"/>
      <c r="NB4" s="97"/>
      <c r="NC4" s="97"/>
      <c r="ND4" s="97"/>
      <c r="NE4" s="97"/>
      <c r="NF4" s="97"/>
      <c r="NG4" s="97"/>
      <c r="NH4" s="97"/>
      <c r="NI4" s="97"/>
      <c r="NJ4" s="97"/>
      <c r="NK4" s="97"/>
      <c r="NL4" s="97"/>
      <c r="NM4" s="97"/>
      <c r="NN4" s="97"/>
      <c r="NO4" s="97"/>
      <c r="NP4" s="97"/>
      <c r="NQ4" s="97"/>
      <c r="NR4" s="97"/>
      <c r="NS4" s="97"/>
      <c r="NT4" s="97"/>
      <c r="NU4" s="97"/>
      <c r="NV4" s="97"/>
      <c r="NW4" s="97"/>
      <c r="NX4" s="97"/>
      <c r="NY4" s="97"/>
      <c r="NZ4" s="97"/>
      <c r="OA4" s="97"/>
      <c r="OB4" s="97"/>
      <c r="OC4" s="97"/>
      <c r="OD4" s="97"/>
      <c r="OE4" s="97"/>
      <c r="OF4" s="97"/>
      <c r="OG4" s="97"/>
      <c r="OH4" s="97"/>
      <c r="OI4" s="97"/>
      <c r="OJ4" s="97"/>
      <c r="OK4" s="97"/>
      <c r="OL4" s="97"/>
      <c r="OM4" s="97"/>
      <c r="ON4" s="97"/>
      <c r="OO4" s="97"/>
      <c r="OP4" s="97"/>
      <c r="OQ4" s="97"/>
      <c r="OR4" s="97"/>
      <c r="OS4" s="97"/>
      <c r="OT4" s="97"/>
      <c r="OU4" s="97"/>
      <c r="OV4" s="97"/>
      <c r="OW4" s="97"/>
      <c r="OX4" s="97"/>
      <c r="OY4" s="97"/>
      <c r="OZ4" s="97"/>
      <c r="PA4" s="97"/>
      <c r="PB4" s="97"/>
      <c r="PC4" s="97"/>
      <c r="PD4" s="97"/>
      <c r="PE4" s="97"/>
      <c r="PF4" s="97"/>
      <c r="PG4" s="97"/>
      <c r="PH4" s="97"/>
      <c r="PI4" s="97"/>
      <c r="PJ4" s="97"/>
      <c r="PK4" s="97"/>
      <c r="PL4" s="97"/>
      <c r="PM4" s="97"/>
      <c r="PN4" s="97"/>
      <c r="PO4" s="97"/>
      <c r="PP4" s="97"/>
      <c r="PQ4" s="97"/>
      <c r="PR4" s="97"/>
      <c r="PS4" s="97"/>
      <c r="PT4" s="97"/>
      <c r="PU4" s="97"/>
      <c r="PV4" s="97"/>
      <c r="PW4" s="97"/>
      <c r="PX4" s="97"/>
      <c r="PY4" s="97"/>
      <c r="PZ4" s="97"/>
      <c r="QA4" s="97"/>
      <c r="QB4" s="97"/>
      <c r="QC4" s="97"/>
      <c r="QD4" s="97"/>
      <c r="QE4" s="97"/>
      <c r="QF4" s="97"/>
      <c r="QG4" s="97"/>
      <c r="QH4" s="97"/>
      <c r="QI4" s="97"/>
      <c r="QJ4" s="97"/>
      <c r="QK4" s="97"/>
      <c r="QL4" s="97"/>
      <c r="QM4" s="97"/>
      <c r="QN4" s="97"/>
      <c r="QO4" s="97"/>
      <c r="QP4" s="97"/>
      <c r="QQ4" s="97"/>
      <c r="QR4" s="97"/>
      <c r="QS4" s="97"/>
      <c r="QT4" s="97"/>
      <c r="QU4" s="97"/>
      <c r="QV4" s="97"/>
      <c r="QW4" s="97"/>
      <c r="QX4" s="97"/>
      <c r="QY4" s="97"/>
      <c r="QZ4" s="97"/>
      <c r="RA4" s="97"/>
      <c r="RB4" s="97"/>
      <c r="RC4" s="97"/>
      <c r="RD4" s="97"/>
      <c r="RE4" s="97"/>
      <c r="RF4" s="97"/>
      <c r="RG4" s="97"/>
      <c r="RH4" s="97"/>
      <c r="RI4" s="97"/>
      <c r="RJ4" s="97"/>
      <c r="RK4" s="97"/>
      <c r="RL4" s="97"/>
      <c r="RM4" s="97"/>
      <c r="RN4" s="97"/>
      <c r="RO4" s="97"/>
      <c r="RP4" s="97"/>
      <c r="RQ4" s="97"/>
      <c r="RR4" s="97"/>
      <c r="RS4" s="97"/>
      <c r="RT4" s="97"/>
      <c r="RU4" s="97"/>
      <c r="RV4" s="97"/>
      <c r="RW4" s="97"/>
      <c r="RX4" s="97"/>
      <c r="RY4" s="97"/>
      <c r="RZ4" s="97"/>
      <c r="SA4" s="97"/>
      <c r="SB4" s="97"/>
      <c r="SC4" s="97"/>
      <c r="SD4" s="97"/>
      <c r="SE4" s="97"/>
      <c r="SF4" s="97"/>
      <c r="SG4" s="97"/>
      <c r="SH4" s="97"/>
      <c r="SI4" s="97"/>
      <c r="SJ4" s="97"/>
      <c r="SK4" s="97"/>
      <c r="SL4" s="97"/>
      <c r="SM4" s="97"/>
      <c r="SN4" s="97"/>
      <c r="SO4" s="97"/>
      <c r="SP4" s="97"/>
      <c r="SQ4" s="97"/>
      <c r="SR4" s="97"/>
      <c r="SS4" s="97"/>
      <c r="ST4" s="97"/>
      <c r="SU4" s="97"/>
      <c r="SV4" s="97"/>
      <c r="SW4" s="97"/>
      <c r="SX4" s="97"/>
      <c r="SY4" s="97"/>
      <c r="SZ4" s="97"/>
      <c r="TA4" s="97"/>
      <c r="TB4" s="97"/>
      <c r="TC4" s="97"/>
      <c r="TD4" s="97"/>
      <c r="TE4" s="97"/>
      <c r="TF4" s="97"/>
      <c r="TG4" s="97"/>
      <c r="TH4" s="97"/>
      <c r="TI4" s="97"/>
      <c r="TJ4" s="97"/>
      <c r="TK4" s="97"/>
      <c r="TL4" s="97"/>
      <c r="TM4" s="97"/>
      <c r="TN4" s="97"/>
      <c r="TO4" s="97"/>
      <c r="TP4" s="97"/>
      <c r="TQ4" s="97"/>
      <c r="TR4" s="97"/>
      <c r="TS4" s="97"/>
      <c r="TT4" s="97"/>
      <c r="TU4" s="97"/>
      <c r="TV4" s="97"/>
      <c r="TW4" s="97"/>
      <c r="TX4" s="97"/>
      <c r="TY4" s="97"/>
      <c r="TZ4" s="97"/>
      <c r="UA4" s="97"/>
      <c r="UB4" s="97"/>
      <c r="UC4" s="97"/>
      <c r="UD4" s="97"/>
      <c r="UE4" s="97"/>
      <c r="UF4" s="97"/>
      <c r="UG4" s="97"/>
      <c r="UH4" s="97"/>
      <c r="UI4" s="97"/>
      <c r="UJ4" s="97"/>
      <c r="UK4" s="97"/>
      <c r="UL4" s="97"/>
      <c r="UM4" s="97"/>
      <c r="UN4" s="97"/>
      <c r="UO4" s="97"/>
      <c r="UP4" s="97"/>
      <c r="UQ4" s="97"/>
      <c r="UR4" s="97"/>
      <c r="US4" s="97"/>
      <c r="UT4" s="97"/>
      <c r="UU4" s="97"/>
      <c r="UV4" s="97"/>
      <c r="UW4" s="97"/>
      <c r="UX4" s="97"/>
      <c r="UY4" s="97"/>
      <c r="UZ4" s="97"/>
      <c r="VA4" s="97"/>
      <c r="VB4" s="97"/>
      <c r="VC4" s="97"/>
      <c r="VD4" s="97"/>
      <c r="VE4" s="97"/>
      <c r="VF4" s="97"/>
      <c r="VG4" s="97"/>
      <c r="VH4" s="97"/>
      <c r="VI4" s="97"/>
      <c r="VJ4" s="97"/>
      <c r="VK4" s="97"/>
      <c r="VL4" s="97"/>
      <c r="VM4" s="97"/>
      <c r="VN4" s="97"/>
      <c r="VO4" s="97"/>
      <c r="VP4" s="97"/>
      <c r="VQ4" s="97"/>
      <c r="VR4" s="97"/>
      <c r="VS4" s="97"/>
      <c r="VT4" s="97"/>
      <c r="VU4" s="97"/>
      <c r="VV4" s="97"/>
      <c r="VW4" s="97"/>
      <c r="VX4" s="97"/>
      <c r="VY4" s="97"/>
      <c r="VZ4" s="97"/>
      <c r="WA4" s="97"/>
      <c r="WB4" s="97"/>
      <c r="WC4" s="97"/>
      <c r="WD4" s="97"/>
      <c r="WE4" s="97"/>
      <c r="WF4" s="97"/>
      <c r="WG4" s="97"/>
      <c r="WH4" s="97"/>
      <c r="WI4" s="97"/>
      <c r="WJ4" s="97"/>
      <c r="WK4" s="97"/>
      <c r="WL4" s="97"/>
      <c r="WM4" s="97"/>
      <c r="WN4" s="97"/>
      <c r="WO4" s="97"/>
      <c r="WP4" s="97"/>
      <c r="WQ4" s="97"/>
      <c r="WR4" s="97"/>
      <c r="WS4" s="97"/>
      <c r="WT4" s="97"/>
      <c r="WU4" s="97"/>
      <c r="WV4" s="97"/>
      <c r="WW4" s="97"/>
      <c r="WX4" s="97"/>
      <c r="WY4" s="97"/>
      <c r="WZ4" s="97"/>
      <c r="XA4" s="97"/>
      <c r="XB4" s="97"/>
      <c r="XC4" s="97"/>
      <c r="XD4" s="97"/>
      <c r="XE4" s="97"/>
      <c r="XF4" s="97"/>
      <c r="XG4" s="97"/>
      <c r="XH4" s="97"/>
      <c r="XI4" s="97"/>
      <c r="XJ4" s="97"/>
      <c r="XK4" s="97"/>
      <c r="XL4" s="97"/>
      <c r="XM4" s="97"/>
      <c r="XN4" s="97"/>
      <c r="XO4" s="97"/>
      <c r="XP4" s="97"/>
      <c r="XQ4" s="97"/>
      <c r="XR4" s="97"/>
      <c r="XS4" s="97"/>
      <c r="XT4" s="97"/>
      <c r="XU4" s="97"/>
      <c r="XV4" s="97"/>
      <c r="XW4" s="97"/>
      <c r="XX4" s="97"/>
      <c r="XY4" s="97"/>
      <c r="XZ4" s="97"/>
      <c r="YA4" s="97"/>
      <c r="YB4" s="97"/>
      <c r="YC4" s="97"/>
      <c r="YD4" s="97"/>
      <c r="YE4" s="97"/>
      <c r="YF4" s="97"/>
      <c r="YG4" s="97"/>
      <c r="YH4" s="97"/>
      <c r="YI4" s="97"/>
      <c r="YJ4" s="97"/>
      <c r="YK4" s="97"/>
      <c r="YL4" s="97"/>
      <c r="YM4" s="97"/>
      <c r="YN4" s="97"/>
      <c r="YO4" s="97"/>
      <c r="YP4" s="97"/>
      <c r="YQ4" s="97"/>
      <c r="YR4" s="97"/>
      <c r="YS4" s="97"/>
      <c r="YT4" s="97"/>
      <c r="YU4" s="97"/>
      <c r="YV4" s="97"/>
      <c r="YW4" s="97"/>
      <c r="YX4" s="97"/>
      <c r="YY4" s="97"/>
      <c r="YZ4" s="97"/>
      <c r="ZA4" s="97"/>
      <c r="ZB4" s="97"/>
      <c r="ZC4" s="97"/>
      <c r="ZD4" s="97"/>
      <c r="ZE4" s="97"/>
      <c r="ZF4" s="97"/>
      <c r="ZG4" s="97"/>
      <c r="ZH4" s="97"/>
      <c r="ZI4" s="97"/>
      <c r="ZJ4" s="97"/>
      <c r="ZK4" s="97"/>
      <c r="ZL4" s="97"/>
      <c r="ZM4" s="97"/>
      <c r="ZN4" s="97"/>
      <c r="ZO4" s="97"/>
      <c r="ZP4" s="97"/>
      <c r="ZQ4" s="97"/>
      <c r="ZR4" s="97"/>
      <c r="ZS4" s="97"/>
      <c r="ZT4" s="97"/>
      <c r="ZU4" s="97"/>
      <c r="ZV4" s="97"/>
      <c r="ZW4" s="97"/>
      <c r="ZX4" s="97"/>
      <c r="ZY4" s="97"/>
      <c r="ZZ4" s="97"/>
      <c r="AAA4" s="97"/>
      <c r="AAB4" s="97"/>
      <c r="AAC4" s="97"/>
      <c r="AAD4" s="97"/>
      <c r="AAE4" s="97"/>
      <c r="AAF4" s="97"/>
      <c r="AAG4" s="97"/>
      <c r="AAH4" s="97"/>
      <c r="AAI4" s="97"/>
      <c r="AAJ4" s="97"/>
      <c r="AAK4" s="97"/>
      <c r="AAL4" s="97"/>
      <c r="AAM4" s="97"/>
      <c r="AAN4" s="97"/>
      <c r="AAO4" s="97"/>
      <c r="AAP4" s="97"/>
      <c r="AAQ4" s="97"/>
      <c r="AAR4" s="97"/>
      <c r="AAS4" s="97"/>
      <c r="AAT4" s="97"/>
      <c r="AAU4" s="97"/>
      <c r="AAV4" s="97"/>
      <c r="AAW4" s="97"/>
      <c r="AAX4" s="97"/>
      <c r="AAY4" s="97"/>
      <c r="AAZ4" s="97"/>
      <c r="ABA4" s="97"/>
      <c r="ABB4" s="97"/>
      <c r="ABC4" s="97"/>
      <c r="ABD4" s="97"/>
      <c r="ABE4" s="97"/>
      <c r="ABF4" s="97"/>
      <c r="ABG4" s="97"/>
      <c r="ABH4" s="97"/>
      <c r="ABI4" s="97"/>
      <c r="ABJ4" s="97"/>
      <c r="ABK4" s="97"/>
      <c r="ABL4" s="97"/>
      <c r="ABM4" s="97"/>
      <c r="ABN4" s="97"/>
      <c r="ABO4" s="97"/>
      <c r="ABP4" s="97"/>
      <c r="ABQ4" s="97"/>
      <c r="ABR4" s="97"/>
      <c r="ABS4" s="97"/>
      <c r="ABT4" s="97"/>
      <c r="ABU4" s="97"/>
      <c r="ABV4" s="97"/>
      <c r="ABW4" s="97"/>
      <c r="ABX4" s="97"/>
      <c r="ABY4" s="97"/>
      <c r="ABZ4" s="97"/>
      <c r="ACA4" s="97"/>
      <c r="ACB4" s="97"/>
      <c r="ACC4" s="97"/>
      <c r="ACD4" s="97"/>
      <c r="ACE4" s="97"/>
      <c r="ACF4" s="97"/>
      <c r="ACG4" s="97"/>
      <c r="ACH4" s="97"/>
      <c r="ACI4" s="97"/>
      <c r="ACJ4" s="97"/>
      <c r="ACK4" s="97"/>
      <c r="ACL4" s="97"/>
      <c r="ACM4" s="97"/>
      <c r="ACN4" s="97"/>
      <c r="ACO4" s="97"/>
      <c r="ACP4" s="97"/>
      <c r="ACQ4" s="97"/>
      <c r="ACR4" s="97"/>
      <c r="ACS4" s="97"/>
      <c r="ACT4" s="97"/>
      <c r="ACU4" s="97"/>
      <c r="ACV4" s="97"/>
      <c r="ACW4" s="97"/>
      <c r="ACX4" s="97"/>
      <c r="ACY4" s="97"/>
      <c r="ACZ4" s="97"/>
      <c r="ADA4" s="97"/>
      <c r="ADB4" s="97"/>
      <c r="ADC4" s="97"/>
      <c r="ADD4" s="97"/>
      <c r="ADE4" s="97"/>
      <c r="ADF4" s="97"/>
      <c r="ADG4" s="97"/>
      <c r="ADH4" s="97"/>
      <c r="ADI4" s="97"/>
      <c r="ADJ4" s="97"/>
      <c r="ADK4" s="97"/>
      <c r="ADL4" s="97"/>
      <c r="ADM4" s="97"/>
      <c r="ADN4" s="97"/>
      <c r="ADO4" s="97"/>
      <c r="ADP4" s="97"/>
      <c r="ADQ4" s="97"/>
      <c r="ADR4" s="97"/>
      <c r="ADS4" s="97"/>
      <c r="ADT4" s="97"/>
      <c r="ADU4" s="97"/>
      <c r="ADV4" s="97"/>
      <c r="ADW4" s="97"/>
      <c r="ADX4" s="97"/>
      <c r="ADY4" s="97"/>
      <c r="ADZ4" s="97"/>
      <c r="AEA4" s="97"/>
      <c r="AEB4" s="97"/>
      <c r="AEC4" s="97"/>
      <c r="AED4" s="97"/>
      <c r="AEE4" s="97"/>
      <c r="AEF4" s="97"/>
      <c r="AEG4" s="97"/>
      <c r="AEH4" s="97"/>
      <c r="AEI4" s="97"/>
      <c r="AEJ4" s="97"/>
      <c r="AEK4" s="97"/>
      <c r="AEL4" s="97"/>
      <c r="AEM4" s="97"/>
      <c r="AEN4" s="97"/>
      <c r="AEO4" s="97"/>
      <c r="AEP4" s="97"/>
      <c r="AEQ4" s="97"/>
      <c r="AER4" s="97"/>
      <c r="AES4" s="97"/>
      <c r="AET4" s="97"/>
      <c r="AEU4" s="97"/>
      <c r="AEV4" s="97"/>
      <c r="AEW4" s="97"/>
      <c r="AEX4" s="97"/>
      <c r="AEY4" s="97"/>
      <c r="AEZ4" s="97"/>
      <c r="AFA4" s="97"/>
      <c r="AFB4" s="97"/>
      <c r="AFC4" s="97"/>
      <c r="AFD4" s="97"/>
      <c r="AFE4" s="97"/>
      <c r="AFF4" s="97"/>
      <c r="AFG4" s="97"/>
      <c r="AFH4" s="97"/>
      <c r="AFI4" s="97"/>
      <c r="AFJ4" s="97"/>
      <c r="AFK4" s="97"/>
      <c r="AFL4" s="97"/>
      <c r="AFM4" s="97"/>
      <c r="AFN4" s="97"/>
      <c r="AFO4" s="97"/>
      <c r="AFP4" s="97"/>
      <c r="AFQ4" s="97"/>
      <c r="AFR4" s="97"/>
      <c r="AFS4" s="97"/>
      <c r="AFT4" s="97"/>
      <c r="AFU4" s="97"/>
      <c r="AFV4" s="97"/>
      <c r="AFW4" s="97"/>
      <c r="AFX4" s="97"/>
      <c r="AFY4" s="97"/>
      <c r="AFZ4" s="97"/>
      <c r="AGA4" s="97"/>
      <c r="AGB4" s="97"/>
      <c r="AGC4" s="97"/>
      <c r="AGD4" s="97"/>
      <c r="AGE4" s="97"/>
      <c r="AGF4" s="97"/>
      <c r="AGG4" s="97"/>
      <c r="AGH4" s="97"/>
      <c r="AGI4" s="97"/>
      <c r="AGJ4" s="97"/>
      <c r="AGK4" s="97"/>
      <c r="AGL4" s="97"/>
      <c r="AGM4" s="97"/>
      <c r="AGN4" s="97"/>
      <c r="AGO4" s="97"/>
      <c r="AGP4" s="97"/>
      <c r="AGQ4" s="97"/>
      <c r="AGR4" s="97"/>
      <c r="AGS4" s="97"/>
      <c r="AGT4" s="97"/>
      <c r="AGU4" s="97"/>
      <c r="AGV4" s="97"/>
      <c r="AGW4" s="97"/>
      <c r="AGX4" s="97"/>
      <c r="AGY4" s="97"/>
      <c r="AGZ4" s="97"/>
      <c r="AHA4" s="97"/>
      <c r="AHB4" s="97"/>
      <c r="AHC4" s="97"/>
      <c r="AHD4" s="97"/>
      <c r="AHE4" s="97"/>
      <c r="AHF4" s="97"/>
      <c r="AHG4" s="97"/>
      <c r="AHH4" s="97"/>
      <c r="AHI4" s="97"/>
      <c r="AHJ4" s="97"/>
      <c r="AHK4" s="97"/>
      <c r="AHL4" s="97"/>
      <c r="AHM4" s="97"/>
      <c r="AHN4" s="97"/>
      <c r="AHO4" s="97"/>
      <c r="AHP4" s="97"/>
      <c r="AHQ4" s="97"/>
      <c r="AHR4" s="97"/>
      <c r="AHS4" s="97"/>
      <c r="AHT4" s="97"/>
      <c r="AHU4" s="97"/>
      <c r="AHV4" s="97"/>
      <c r="AHW4" s="97"/>
      <c r="AHX4" s="97"/>
      <c r="AHY4" s="97"/>
      <c r="AHZ4" s="97"/>
      <c r="AIA4" s="97"/>
      <c r="AIB4" s="97"/>
      <c r="AIC4" s="97"/>
      <c r="AID4" s="97"/>
      <c r="AIE4" s="97"/>
      <c r="AIF4" s="97"/>
      <c r="AIG4" s="97"/>
      <c r="AIH4" s="97"/>
      <c r="AII4" s="97"/>
      <c r="AIJ4" s="97"/>
      <c r="AIK4" s="97"/>
      <c r="AIL4" s="97"/>
      <c r="AIM4" s="97"/>
      <c r="AIN4" s="97"/>
      <c r="AIO4" s="97"/>
      <c r="AIP4" s="97"/>
      <c r="AIQ4" s="97"/>
      <c r="AIR4" s="97"/>
      <c r="AIS4" s="97"/>
      <c r="AIT4" s="97"/>
      <c r="AIU4" s="97"/>
      <c r="AIV4" s="97"/>
      <c r="AIW4" s="97"/>
      <c r="AIX4" s="97"/>
      <c r="AIY4" s="97"/>
      <c r="AIZ4" s="97"/>
      <c r="AJA4" s="97"/>
      <c r="AJB4" s="97"/>
      <c r="AJC4" s="97"/>
      <c r="AJD4" s="97"/>
      <c r="AJE4" s="97"/>
      <c r="AJF4" s="97"/>
      <c r="AJG4" s="97"/>
      <c r="AJH4" s="97"/>
      <c r="AJI4" s="97"/>
      <c r="AJJ4" s="97"/>
      <c r="AJK4" s="97"/>
      <c r="AJL4" s="97"/>
      <c r="AJM4" s="97"/>
      <c r="AJN4" s="97"/>
      <c r="AJO4" s="97"/>
      <c r="AJP4" s="97"/>
      <c r="AJQ4" s="97"/>
      <c r="AJR4" s="97"/>
      <c r="AJS4" s="97"/>
      <c r="AJT4" s="97"/>
      <c r="AJU4" s="97"/>
      <c r="AJV4" s="97"/>
      <c r="AJW4" s="97"/>
      <c r="AJX4" s="97"/>
      <c r="AJY4" s="97"/>
      <c r="AJZ4" s="97"/>
      <c r="AKA4" s="97"/>
      <c r="AKB4" s="97"/>
      <c r="AKC4" s="97"/>
      <c r="AKD4" s="97"/>
      <c r="AKE4" s="97"/>
      <c r="AKF4" s="97"/>
    </row>
    <row r="5" spans="1:969" s="105" customFormat="1" ht="25.5" customHeight="1" thickBot="1" x14ac:dyDescent="0.25">
      <c r="A5" s="282"/>
      <c r="B5" s="106"/>
      <c r="E5" s="288"/>
    </row>
    <row r="6" spans="1:969" ht="69" customHeight="1" thickBot="1" x14ac:dyDescent="0.3">
      <c r="A6" s="279"/>
      <c r="B6" s="98"/>
      <c r="C6" s="467" t="s">
        <v>492</v>
      </c>
      <c r="D6" s="467" t="s">
        <v>491</v>
      </c>
      <c r="E6" s="467" t="s">
        <v>443</v>
      </c>
      <c r="F6" s="467" t="s">
        <v>48</v>
      </c>
      <c r="G6" s="467" t="s">
        <v>489</v>
      </c>
      <c r="H6" s="467" t="s">
        <v>490</v>
      </c>
      <c r="I6" s="490" t="s">
        <v>49</v>
      </c>
      <c r="J6" s="491"/>
      <c r="K6" s="491"/>
      <c r="L6" s="492"/>
      <c r="M6" s="477" t="s">
        <v>493</v>
      </c>
      <c r="N6" s="478"/>
      <c r="O6" s="478"/>
      <c r="P6" s="486" t="s">
        <v>493</v>
      </c>
      <c r="Q6" s="486"/>
      <c r="R6" s="486"/>
      <c r="S6" s="486"/>
      <c r="T6" s="486"/>
      <c r="U6" s="493" t="s">
        <v>495</v>
      </c>
      <c r="V6" s="493"/>
      <c r="W6" s="493"/>
      <c r="X6" s="493"/>
      <c r="Y6" s="493"/>
      <c r="Z6" s="493"/>
      <c r="AA6" s="493"/>
      <c r="AB6" s="494"/>
      <c r="AC6" s="487" t="s">
        <v>299</v>
      </c>
      <c r="AD6" s="487" t="s">
        <v>488</v>
      </c>
      <c r="AE6" s="204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  <c r="GQ6" s="97"/>
      <c r="GR6" s="97"/>
      <c r="GS6" s="97"/>
      <c r="GT6" s="97"/>
      <c r="GU6" s="97"/>
      <c r="GV6" s="97"/>
      <c r="GW6" s="97"/>
      <c r="GX6" s="97"/>
      <c r="GY6" s="97"/>
      <c r="GZ6" s="97"/>
      <c r="HA6" s="97"/>
      <c r="HB6" s="97"/>
      <c r="HC6" s="97"/>
      <c r="HD6" s="97"/>
      <c r="HE6" s="97"/>
      <c r="HF6" s="97"/>
      <c r="HG6" s="97"/>
      <c r="HH6" s="97"/>
      <c r="HI6" s="97"/>
      <c r="HJ6" s="97"/>
      <c r="HK6" s="97"/>
      <c r="HL6" s="97"/>
      <c r="HM6" s="97"/>
      <c r="HN6" s="97"/>
      <c r="HO6" s="97"/>
      <c r="HP6" s="97"/>
      <c r="HQ6" s="97"/>
      <c r="HR6" s="97"/>
      <c r="HS6" s="97"/>
      <c r="HT6" s="97"/>
      <c r="HU6" s="97"/>
      <c r="HV6" s="97"/>
      <c r="HW6" s="97"/>
      <c r="HX6" s="97"/>
      <c r="HY6" s="97"/>
      <c r="HZ6" s="97"/>
      <c r="IA6" s="97"/>
      <c r="IB6" s="97"/>
      <c r="IC6" s="97"/>
      <c r="ID6" s="97"/>
      <c r="IE6" s="97"/>
      <c r="IF6" s="97"/>
      <c r="IG6" s="97"/>
      <c r="IH6" s="97"/>
      <c r="II6" s="97"/>
      <c r="IJ6" s="97"/>
      <c r="IK6" s="97"/>
      <c r="IL6" s="97"/>
      <c r="IM6" s="97"/>
      <c r="IN6" s="97"/>
      <c r="IO6" s="97"/>
      <c r="IP6" s="97"/>
      <c r="IQ6" s="97"/>
      <c r="IR6" s="97"/>
      <c r="IS6" s="97"/>
      <c r="IT6" s="97"/>
      <c r="IU6" s="97"/>
      <c r="IV6" s="97"/>
      <c r="IW6" s="97"/>
      <c r="IX6" s="97"/>
      <c r="IY6" s="97"/>
      <c r="IZ6" s="97"/>
      <c r="JA6" s="97"/>
      <c r="JB6" s="97"/>
      <c r="JC6" s="97"/>
      <c r="JD6" s="97"/>
      <c r="JE6" s="97"/>
      <c r="JF6" s="97"/>
      <c r="JG6" s="97"/>
      <c r="JH6" s="97"/>
      <c r="JI6" s="97"/>
      <c r="JJ6" s="97"/>
      <c r="JK6" s="97"/>
      <c r="JL6" s="97"/>
      <c r="JM6" s="97"/>
      <c r="JN6" s="97"/>
      <c r="JO6" s="97"/>
      <c r="JP6" s="97"/>
      <c r="JQ6" s="97"/>
      <c r="JR6" s="97"/>
      <c r="JS6" s="97"/>
      <c r="JT6" s="97"/>
      <c r="JU6" s="97"/>
      <c r="JV6" s="97"/>
      <c r="JW6" s="97"/>
      <c r="JX6" s="97"/>
      <c r="JY6" s="97"/>
      <c r="JZ6" s="97"/>
      <c r="KA6" s="97"/>
      <c r="KB6" s="97"/>
      <c r="KC6" s="97"/>
      <c r="KD6" s="97"/>
      <c r="KE6" s="97"/>
      <c r="KF6" s="97"/>
      <c r="KG6" s="97"/>
      <c r="KH6" s="97"/>
      <c r="KI6" s="97"/>
      <c r="KJ6" s="97"/>
      <c r="KK6" s="97"/>
      <c r="KL6" s="97"/>
      <c r="KM6" s="97"/>
      <c r="KN6" s="97"/>
      <c r="KO6" s="97"/>
      <c r="KP6" s="97"/>
      <c r="KQ6" s="97"/>
      <c r="KR6" s="97"/>
      <c r="KS6" s="97"/>
      <c r="KT6" s="97"/>
      <c r="KU6" s="97"/>
      <c r="KV6" s="97"/>
      <c r="KW6" s="97"/>
      <c r="KX6" s="97"/>
      <c r="KY6" s="97"/>
      <c r="KZ6" s="97"/>
      <c r="LA6" s="97"/>
      <c r="LB6" s="97"/>
      <c r="LC6" s="97"/>
      <c r="LD6" s="97"/>
      <c r="LE6" s="97"/>
      <c r="LF6" s="97"/>
      <c r="LG6" s="97"/>
      <c r="LH6" s="97"/>
      <c r="LI6" s="97"/>
      <c r="LJ6" s="97"/>
      <c r="LK6" s="97"/>
      <c r="LL6" s="97"/>
      <c r="LM6" s="97"/>
      <c r="LN6" s="97"/>
      <c r="LO6" s="97"/>
      <c r="LP6" s="97"/>
      <c r="LQ6" s="97"/>
      <c r="LR6" s="97"/>
      <c r="LS6" s="97"/>
      <c r="LT6" s="97"/>
      <c r="LU6" s="97"/>
      <c r="LV6" s="97"/>
      <c r="LW6" s="97"/>
      <c r="LX6" s="97"/>
      <c r="LY6" s="97"/>
      <c r="LZ6" s="97"/>
      <c r="MA6" s="97"/>
      <c r="MB6" s="97"/>
      <c r="MC6" s="97"/>
      <c r="MD6" s="97"/>
      <c r="ME6" s="97"/>
      <c r="MF6" s="97"/>
      <c r="MG6" s="97"/>
      <c r="MH6" s="97"/>
      <c r="MI6" s="97"/>
      <c r="MJ6" s="97"/>
      <c r="MK6" s="97"/>
      <c r="ML6" s="97"/>
      <c r="MM6" s="97"/>
      <c r="MN6" s="97"/>
      <c r="MO6" s="97"/>
      <c r="MP6" s="97"/>
      <c r="MQ6" s="97"/>
      <c r="MR6" s="97"/>
      <c r="MS6" s="97"/>
      <c r="MT6" s="97"/>
      <c r="MU6" s="97"/>
      <c r="MV6" s="97"/>
      <c r="MW6" s="97"/>
      <c r="MX6" s="97"/>
      <c r="MY6" s="97"/>
      <c r="MZ6" s="97"/>
      <c r="NA6" s="97"/>
      <c r="NB6" s="97"/>
      <c r="NC6" s="97"/>
      <c r="ND6" s="97"/>
      <c r="NE6" s="97"/>
      <c r="NF6" s="97"/>
      <c r="NG6" s="97"/>
      <c r="NH6" s="97"/>
      <c r="NI6" s="97"/>
      <c r="NJ6" s="97"/>
      <c r="NK6" s="97"/>
      <c r="NL6" s="97"/>
      <c r="NM6" s="97"/>
      <c r="NN6" s="97"/>
      <c r="NO6" s="97"/>
      <c r="NP6" s="97"/>
      <c r="NQ6" s="97"/>
      <c r="NR6" s="97"/>
      <c r="NS6" s="97"/>
      <c r="NT6" s="97"/>
      <c r="NU6" s="97"/>
      <c r="NV6" s="97"/>
      <c r="NW6" s="97"/>
      <c r="NX6" s="97"/>
      <c r="NY6" s="97"/>
      <c r="NZ6" s="97"/>
      <c r="OA6" s="97"/>
      <c r="OB6" s="97"/>
      <c r="OC6" s="97"/>
      <c r="OD6" s="97"/>
      <c r="OE6" s="97"/>
      <c r="OF6" s="97"/>
      <c r="OG6" s="97"/>
      <c r="OH6" s="97"/>
      <c r="OI6" s="97"/>
      <c r="OJ6" s="97"/>
      <c r="OK6" s="97"/>
      <c r="OL6" s="97"/>
      <c r="OM6" s="97"/>
      <c r="ON6" s="97"/>
      <c r="OO6" s="97"/>
      <c r="OP6" s="97"/>
      <c r="OQ6" s="97"/>
      <c r="OR6" s="97"/>
      <c r="OS6" s="97"/>
      <c r="OT6" s="97"/>
      <c r="OU6" s="97"/>
      <c r="OV6" s="97"/>
      <c r="OW6" s="97"/>
      <c r="OX6" s="97"/>
      <c r="OY6" s="97"/>
      <c r="OZ6" s="97"/>
      <c r="PA6" s="97"/>
      <c r="PB6" s="97"/>
      <c r="PC6" s="97"/>
      <c r="PD6" s="97"/>
      <c r="PE6" s="97"/>
      <c r="PF6" s="97"/>
      <c r="PG6" s="97"/>
      <c r="PH6" s="97"/>
      <c r="PI6" s="97"/>
      <c r="PJ6" s="97"/>
      <c r="PK6" s="97"/>
      <c r="PL6" s="97"/>
      <c r="PM6" s="97"/>
      <c r="PN6" s="97"/>
      <c r="PO6" s="97"/>
      <c r="PP6" s="97"/>
      <c r="PQ6" s="97"/>
      <c r="PR6" s="97"/>
      <c r="PS6" s="97"/>
      <c r="PT6" s="97"/>
      <c r="PU6" s="97"/>
      <c r="PV6" s="97"/>
      <c r="PW6" s="97"/>
      <c r="PX6" s="97"/>
      <c r="PY6" s="97"/>
      <c r="PZ6" s="97"/>
      <c r="QA6" s="97"/>
      <c r="QB6" s="97"/>
      <c r="QC6" s="97"/>
      <c r="QD6" s="97"/>
      <c r="QE6" s="97"/>
      <c r="QF6" s="97"/>
      <c r="QG6" s="97"/>
      <c r="QH6" s="97"/>
      <c r="QI6" s="97"/>
      <c r="QJ6" s="97"/>
      <c r="QK6" s="97"/>
      <c r="QL6" s="97"/>
      <c r="QM6" s="97"/>
      <c r="QN6" s="97"/>
      <c r="QO6" s="97"/>
      <c r="QP6" s="97"/>
      <c r="QQ6" s="97"/>
      <c r="QR6" s="97"/>
      <c r="QS6" s="97"/>
      <c r="QT6" s="97"/>
      <c r="QU6" s="97"/>
      <c r="QV6" s="97"/>
      <c r="QW6" s="97"/>
      <c r="QX6" s="97"/>
      <c r="QY6" s="97"/>
      <c r="QZ6" s="97"/>
      <c r="RA6" s="97"/>
      <c r="RB6" s="97"/>
      <c r="RC6" s="97"/>
      <c r="RD6" s="97"/>
      <c r="RE6" s="97"/>
      <c r="RF6" s="97"/>
      <c r="RG6" s="97"/>
      <c r="RH6" s="97"/>
      <c r="RI6" s="97"/>
      <c r="RJ6" s="97"/>
      <c r="RK6" s="97"/>
      <c r="RL6" s="97"/>
      <c r="RM6" s="97"/>
      <c r="RN6" s="97"/>
      <c r="RO6" s="97"/>
      <c r="RP6" s="97"/>
      <c r="RQ6" s="97"/>
      <c r="RR6" s="97"/>
      <c r="RS6" s="97"/>
      <c r="RT6" s="97"/>
      <c r="RU6" s="97"/>
      <c r="RV6" s="97"/>
      <c r="RW6" s="97"/>
      <c r="RX6" s="97"/>
      <c r="RY6" s="97"/>
      <c r="RZ6" s="97"/>
      <c r="SA6" s="97"/>
      <c r="SB6" s="97"/>
      <c r="SC6" s="97"/>
      <c r="SD6" s="97"/>
      <c r="SE6" s="97"/>
      <c r="SF6" s="97"/>
      <c r="SG6" s="97"/>
      <c r="SH6" s="97"/>
      <c r="SI6" s="97"/>
      <c r="SJ6" s="97"/>
      <c r="SK6" s="97"/>
      <c r="SL6" s="97"/>
      <c r="SM6" s="97"/>
      <c r="SN6" s="97"/>
      <c r="SO6" s="97"/>
      <c r="SP6" s="97"/>
      <c r="SQ6" s="97"/>
      <c r="SR6" s="97"/>
      <c r="SS6" s="97"/>
      <c r="ST6" s="97"/>
      <c r="SU6" s="97"/>
      <c r="SV6" s="97"/>
      <c r="SW6" s="97"/>
      <c r="SX6" s="97"/>
      <c r="SY6" s="97"/>
      <c r="SZ6" s="97"/>
      <c r="TA6" s="97"/>
      <c r="TB6" s="97"/>
      <c r="TC6" s="97"/>
      <c r="TD6" s="97"/>
      <c r="TE6" s="97"/>
      <c r="TF6" s="97"/>
      <c r="TG6" s="97"/>
      <c r="TH6" s="97"/>
      <c r="TI6" s="97"/>
      <c r="TJ6" s="97"/>
      <c r="TK6" s="97"/>
      <c r="TL6" s="97"/>
      <c r="TM6" s="97"/>
      <c r="TN6" s="97"/>
      <c r="TO6" s="97"/>
      <c r="TP6" s="97"/>
      <c r="TQ6" s="97"/>
      <c r="TR6" s="97"/>
      <c r="TS6" s="97"/>
      <c r="TT6" s="97"/>
      <c r="TU6" s="97"/>
      <c r="TV6" s="97"/>
      <c r="TW6" s="97"/>
      <c r="TX6" s="97"/>
      <c r="TY6" s="97"/>
      <c r="TZ6" s="97"/>
      <c r="UA6" s="97"/>
      <c r="UB6" s="97"/>
      <c r="UC6" s="97"/>
      <c r="UD6" s="97"/>
      <c r="UE6" s="97"/>
      <c r="UF6" s="97"/>
      <c r="UG6" s="97"/>
      <c r="UH6" s="97"/>
      <c r="UI6" s="97"/>
      <c r="UJ6" s="97"/>
      <c r="UK6" s="97"/>
      <c r="UL6" s="97"/>
      <c r="UM6" s="97"/>
      <c r="UN6" s="97"/>
      <c r="UO6" s="97"/>
      <c r="UP6" s="97"/>
      <c r="UQ6" s="97"/>
      <c r="UR6" s="97"/>
      <c r="US6" s="97"/>
      <c r="UT6" s="97"/>
      <c r="UU6" s="97"/>
      <c r="UV6" s="97"/>
      <c r="UW6" s="97"/>
      <c r="UX6" s="97"/>
      <c r="UY6" s="97"/>
      <c r="UZ6" s="97"/>
      <c r="VA6" s="97"/>
      <c r="VB6" s="97"/>
      <c r="VC6" s="97"/>
      <c r="VD6" s="97"/>
      <c r="VE6" s="97"/>
      <c r="VF6" s="97"/>
      <c r="VG6" s="97"/>
      <c r="VH6" s="97"/>
      <c r="VI6" s="97"/>
      <c r="VJ6" s="97"/>
      <c r="VK6" s="97"/>
      <c r="VL6" s="97"/>
      <c r="VM6" s="97"/>
      <c r="VN6" s="97"/>
      <c r="VO6" s="97"/>
      <c r="VP6" s="97"/>
      <c r="VQ6" s="97"/>
      <c r="VR6" s="97"/>
      <c r="VS6" s="97"/>
      <c r="VT6" s="97"/>
      <c r="VU6" s="97"/>
      <c r="VV6" s="97"/>
      <c r="VW6" s="97"/>
      <c r="VX6" s="97"/>
      <c r="VY6" s="97"/>
      <c r="VZ6" s="97"/>
      <c r="WA6" s="97"/>
      <c r="WB6" s="97"/>
      <c r="WC6" s="97"/>
      <c r="WD6" s="97"/>
      <c r="WE6" s="97"/>
      <c r="WF6" s="97"/>
      <c r="WG6" s="97"/>
      <c r="WH6" s="97"/>
      <c r="WI6" s="97"/>
      <c r="WJ6" s="97"/>
      <c r="WK6" s="97"/>
      <c r="WL6" s="97"/>
      <c r="WM6" s="97"/>
      <c r="WN6" s="97"/>
      <c r="WO6" s="97"/>
      <c r="WP6" s="97"/>
      <c r="WQ6" s="97"/>
      <c r="WR6" s="97"/>
      <c r="WS6" s="97"/>
      <c r="WT6" s="97"/>
      <c r="WU6" s="97"/>
      <c r="WV6" s="97"/>
      <c r="WW6" s="97"/>
      <c r="WX6" s="97"/>
      <c r="WY6" s="97"/>
      <c r="WZ6" s="97"/>
      <c r="XA6" s="97"/>
      <c r="XB6" s="97"/>
      <c r="XC6" s="97"/>
      <c r="XD6" s="97"/>
      <c r="XE6" s="97"/>
      <c r="XF6" s="97"/>
      <c r="XG6" s="97"/>
      <c r="XH6" s="97"/>
      <c r="XI6" s="97"/>
      <c r="XJ6" s="97"/>
      <c r="XK6" s="97"/>
      <c r="XL6" s="97"/>
      <c r="XM6" s="97"/>
      <c r="XN6" s="97"/>
      <c r="XO6" s="97"/>
      <c r="XP6" s="97"/>
      <c r="XQ6" s="97"/>
      <c r="XR6" s="97"/>
      <c r="XS6" s="97"/>
      <c r="XT6" s="97"/>
      <c r="XU6" s="97"/>
      <c r="XV6" s="97"/>
      <c r="XW6" s="97"/>
      <c r="XX6" s="97"/>
      <c r="XY6" s="97"/>
      <c r="XZ6" s="97"/>
      <c r="YA6" s="97"/>
      <c r="YB6" s="97"/>
      <c r="YC6" s="97"/>
      <c r="YD6" s="97"/>
      <c r="YE6" s="97"/>
      <c r="YF6" s="97"/>
      <c r="YG6" s="97"/>
      <c r="YH6" s="97"/>
      <c r="YI6" s="97"/>
      <c r="YJ6" s="97"/>
      <c r="YK6" s="97"/>
      <c r="YL6" s="97"/>
      <c r="YM6" s="97"/>
      <c r="YN6" s="97"/>
      <c r="YO6" s="97"/>
      <c r="YP6" s="97"/>
      <c r="YQ6" s="97"/>
      <c r="YR6" s="97"/>
      <c r="YS6" s="97"/>
      <c r="YT6" s="97"/>
      <c r="YU6" s="97"/>
      <c r="YV6" s="97"/>
      <c r="YW6" s="97"/>
      <c r="YX6" s="97"/>
      <c r="YY6" s="97"/>
      <c r="YZ6" s="97"/>
      <c r="ZA6" s="97"/>
      <c r="ZB6" s="97"/>
      <c r="ZC6" s="97"/>
      <c r="ZD6" s="97"/>
      <c r="ZE6" s="97"/>
      <c r="ZF6" s="97"/>
      <c r="ZG6" s="97"/>
      <c r="ZH6" s="97"/>
      <c r="ZI6" s="97"/>
      <c r="ZJ6" s="97"/>
      <c r="ZK6" s="97"/>
      <c r="ZL6" s="97"/>
      <c r="ZM6" s="97"/>
      <c r="ZN6" s="97"/>
      <c r="ZO6" s="97"/>
      <c r="ZP6" s="97"/>
      <c r="ZQ6" s="97"/>
      <c r="ZR6" s="97"/>
      <c r="ZS6" s="97"/>
      <c r="ZT6" s="97"/>
      <c r="ZU6" s="97"/>
      <c r="ZV6" s="97"/>
      <c r="ZW6" s="97"/>
      <c r="ZX6" s="97"/>
      <c r="ZY6" s="97"/>
      <c r="ZZ6" s="97"/>
      <c r="AAA6" s="97"/>
      <c r="AAB6" s="97"/>
      <c r="AAC6" s="97"/>
      <c r="AAD6" s="97"/>
      <c r="AAE6" s="97"/>
      <c r="AAF6" s="97"/>
      <c r="AAG6" s="97"/>
      <c r="AAH6" s="97"/>
      <c r="AAI6" s="97"/>
      <c r="AAJ6" s="97"/>
      <c r="AAK6" s="97"/>
      <c r="AAL6" s="97"/>
      <c r="AAM6" s="97"/>
      <c r="AAN6" s="97"/>
      <c r="AAO6" s="97"/>
      <c r="AAP6" s="97"/>
      <c r="AAQ6" s="97"/>
      <c r="AAR6" s="97"/>
      <c r="AAS6" s="97"/>
      <c r="AAT6" s="97"/>
      <c r="AAU6" s="97"/>
      <c r="AAV6" s="97"/>
      <c r="AAW6" s="97"/>
      <c r="AAX6" s="97"/>
      <c r="AAY6" s="97"/>
      <c r="AAZ6" s="97"/>
      <c r="ABA6" s="97"/>
      <c r="ABB6" s="97"/>
      <c r="ABC6" s="97"/>
      <c r="ABD6" s="97"/>
      <c r="ABE6" s="97"/>
      <c r="ABF6" s="97"/>
      <c r="ABG6" s="97"/>
      <c r="ABH6" s="97"/>
      <c r="ABI6" s="97"/>
      <c r="ABJ6" s="97"/>
      <c r="ABK6" s="97"/>
      <c r="ABL6" s="97"/>
      <c r="ABM6" s="97"/>
      <c r="ABN6" s="97"/>
      <c r="ABO6" s="97"/>
      <c r="ABP6" s="97"/>
      <c r="ABQ6" s="97"/>
      <c r="ABR6" s="97"/>
      <c r="ABS6" s="97"/>
      <c r="ABT6" s="97"/>
      <c r="ABU6" s="97"/>
      <c r="ABV6" s="97"/>
      <c r="ABW6" s="97"/>
      <c r="ABX6" s="97"/>
      <c r="ABY6" s="97"/>
      <c r="ABZ6" s="97"/>
      <c r="ACA6" s="97"/>
      <c r="ACB6" s="97"/>
      <c r="ACC6" s="97"/>
      <c r="ACD6" s="97"/>
      <c r="ACE6" s="97"/>
      <c r="ACF6" s="97"/>
      <c r="ACG6" s="97"/>
      <c r="ACH6" s="97"/>
      <c r="ACI6" s="97"/>
      <c r="ACJ6" s="97"/>
      <c r="ACK6" s="97"/>
      <c r="ACL6" s="97"/>
      <c r="ACM6" s="97"/>
      <c r="ACN6" s="97"/>
      <c r="ACO6" s="97"/>
      <c r="ACP6" s="97"/>
      <c r="ACQ6" s="97"/>
      <c r="ACR6" s="97"/>
      <c r="ACS6" s="97"/>
      <c r="ACT6" s="97"/>
      <c r="ACU6" s="97"/>
      <c r="ACV6" s="97"/>
      <c r="ACW6" s="97"/>
      <c r="ACX6" s="97"/>
      <c r="ACY6" s="97"/>
      <c r="ACZ6" s="97"/>
      <c r="ADA6" s="97"/>
      <c r="ADB6" s="97"/>
      <c r="ADC6" s="97"/>
      <c r="ADD6" s="97"/>
      <c r="ADE6" s="97"/>
      <c r="ADF6" s="97"/>
      <c r="ADG6" s="97"/>
      <c r="ADH6" s="97"/>
      <c r="ADI6" s="97"/>
      <c r="ADJ6" s="97"/>
      <c r="ADK6" s="97"/>
      <c r="ADL6" s="97"/>
      <c r="ADM6" s="97"/>
      <c r="ADN6" s="97"/>
      <c r="ADO6" s="97"/>
      <c r="ADP6" s="97"/>
      <c r="ADQ6" s="97"/>
      <c r="ADR6" s="97"/>
      <c r="ADS6" s="97"/>
      <c r="ADT6" s="97"/>
      <c r="ADU6" s="97"/>
      <c r="ADV6" s="97"/>
      <c r="ADW6" s="97"/>
      <c r="ADX6" s="97"/>
      <c r="ADY6" s="97"/>
      <c r="ADZ6" s="97"/>
      <c r="AEA6" s="97"/>
      <c r="AEB6" s="97"/>
      <c r="AEC6" s="97"/>
      <c r="AED6" s="97"/>
      <c r="AEE6" s="97"/>
      <c r="AEF6" s="97"/>
      <c r="AEG6" s="97"/>
      <c r="AEH6" s="97"/>
      <c r="AEI6" s="97"/>
      <c r="AEJ6" s="97"/>
      <c r="AEK6" s="97"/>
      <c r="AEL6" s="97"/>
      <c r="AEM6" s="97"/>
      <c r="AEN6" s="97"/>
      <c r="AEO6" s="97"/>
      <c r="AEP6" s="97"/>
      <c r="AEQ6" s="97"/>
      <c r="AER6" s="97"/>
      <c r="AES6" s="97"/>
      <c r="AET6" s="97"/>
      <c r="AEU6" s="97"/>
      <c r="AEV6" s="97"/>
      <c r="AEW6" s="97"/>
      <c r="AEX6" s="97"/>
      <c r="AEY6" s="97"/>
      <c r="AEZ6" s="97"/>
      <c r="AFA6" s="97"/>
      <c r="AFB6" s="97"/>
      <c r="AFC6" s="97"/>
      <c r="AFD6" s="97"/>
      <c r="AFE6" s="97"/>
      <c r="AFF6" s="97"/>
      <c r="AFG6" s="97"/>
      <c r="AFH6" s="97"/>
      <c r="AFI6" s="97"/>
      <c r="AFJ6" s="97"/>
      <c r="AFK6" s="97"/>
      <c r="AFL6" s="97"/>
      <c r="AFM6" s="97"/>
      <c r="AFN6" s="97"/>
      <c r="AFO6" s="97"/>
      <c r="AFP6" s="97"/>
      <c r="AFQ6" s="97"/>
      <c r="AFR6" s="97"/>
      <c r="AFS6" s="97"/>
      <c r="AFT6" s="97"/>
      <c r="AFU6" s="97"/>
      <c r="AFV6" s="97"/>
      <c r="AFW6" s="97"/>
      <c r="AFX6" s="97"/>
      <c r="AFY6" s="97"/>
      <c r="AFZ6" s="97"/>
      <c r="AGA6" s="97"/>
      <c r="AGB6" s="97"/>
      <c r="AGC6" s="97"/>
      <c r="AGD6" s="97"/>
      <c r="AGE6" s="97"/>
      <c r="AGF6" s="97"/>
      <c r="AGG6" s="97"/>
      <c r="AGH6" s="97"/>
      <c r="AGI6" s="97"/>
      <c r="AGJ6" s="97"/>
      <c r="AGK6" s="97"/>
      <c r="AGL6" s="97"/>
      <c r="AGM6" s="97"/>
      <c r="AGN6" s="97"/>
      <c r="AGO6" s="97"/>
      <c r="AGP6" s="97"/>
      <c r="AGQ6" s="97"/>
      <c r="AGR6" s="97"/>
      <c r="AGS6" s="97"/>
      <c r="AGT6" s="97"/>
      <c r="AGU6" s="97"/>
      <c r="AGV6" s="97"/>
      <c r="AGW6" s="97"/>
      <c r="AGX6" s="97"/>
      <c r="AGY6" s="97"/>
      <c r="AGZ6" s="97"/>
      <c r="AHA6" s="97"/>
      <c r="AHB6" s="97"/>
      <c r="AHC6" s="97"/>
      <c r="AHD6" s="97"/>
      <c r="AHE6" s="97"/>
      <c r="AHF6" s="97"/>
      <c r="AHG6" s="97"/>
      <c r="AHH6" s="97"/>
      <c r="AHI6" s="97"/>
      <c r="AHJ6" s="97"/>
      <c r="AHK6" s="97"/>
      <c r="AHL6" s="97"/>
      <c r="AHM6" s="97"/>
      <c r="AHN6" s="97"/>
      <c r="AHO6" s="97"/>
      <c r="AHP6" s="97"/>
      <c r="AHQ6" s="97"/>
      <c r="AHR6" s="97"/>
      <c r="AHS6" s="97"/>
      <c r="AHT6" s="97"/>
      <c r="AHU6" s="97"/>
      <c r="AHV6" s="97"/>
      <c r="AHW6" s="97"/>
      <c r="AHX6" s="97"/>
      <c r="AHY6" s="97"/>
      <c r="AHZ6" s="97"/>
      <c r="AIA6" s="97"/>
      <c r="AIB6" s="97"/>
      <c r="AIC6" s="97"/>
      <c r="AID6" s="97"/>
      <c r="AIE6" s="97"/>
      <c r="AIF6" s="97"/>
      <c r="AIG6" s="97"/>
      <c r="AIH6" s="97"/>
      <c r="AII6" s="97"/>
      <c r="AIJ6" s="97"/>
      <c r="AIK6" s="97"/>
      <c r="AIL6" s="97"/>
      <c r="AIM6" s="97"/>
      <c r="AIN6" s="97"/>
      <c r="AIO6" s="97"/>
      <c r="AIP6" s="97"/>
      <c r="AIQ6" s="97"/>
      <c r="AIR6" s="97"/>
      <c r="AIS6" s="97"/>
      <c r="AIT6" s="97"/>
      <c r="AIU6" s="97"/>
      <c r="AIV6" s="97"/>
      <c r="AIW6" s="97"/>
      <c r="AIX6" s="97"/>
      <c r="AIY6" s="97"/>
      <c r="AIZ6" s="97"/>
      <c r="AJA6" s="97"/>
      <c r="AJB6" s="97"/>
      <c r="AJC6" s="97"/>
      <c r="AJD6" s="97"/>
      <c r="AJE6" s="97"/>
      <c r="AJF6" s="97"/>
      <c r="AJG6" s="97"/>
      <c r="AJH6" s="97"/>
      <c r="AJI6" s="97"/>
      <c r="AJJ6" s="97"/>
      <c r="AJK6" s="97"/>
      <c r="AJL6" s="97"/>
      <c r="AJM6" s="97"/>
      <c r="AJN6" s="97"/>
      <c r="AJO6" s="97"/>
      <c r="AJP6" s="97"/>
      <c r="AJQ6" s="97"/>
      <c r="AJR6" s="97"/>
      <c r="AJS6" s="97"/>
      <c r="AJT6" s="97"/>
      <c r="AJU6" s="97"/>
      <c r="AJV6" s="97"/>
      <c r="AJW6" s="97"/>
      <c r="AJX6" s="97"/>
      <c r="AJY6" s="97"/>
      <c r="AJZ6" s="97"/>
      <c r="AKA6" s="97"/>
      <c r="AKB6" s="97"/>
      <c r="AKC6" s="97"/>
      <c r="AKD6" s="97"/>
      <c r="AKE6" s="97"/>
      <c r="AKF6" s="97"/>
    </row>
    <row r="7" spans="1:969" ht="20.65" hidden="1" customHeight="1" x14ac:dyDescent="0.25">
      <c r="A7" s="279"/>
      <c r="B7" s="98"/>
      <c r="C7" s="468"/>
      <c r="D7" s="468"/>
      <c r="E7" s="468"/>
      <c r="F7" s="468"/>
      <c r="G7" s="468"/>
      <c r="H7" s="468"/>
      <c r="I7" s="305"/>
      <c r="J7" s="306"/>
      <c r="K7" s="306"/>
      <c r="L7" s="306"/>
      <c r="M7" s="477"/>
      <c r="N7" s="478"/>
      <c r="O7" s="478"/>
      <c r="P7" s="268"/>
      <c r="Q7" s="268"/>
      <c r="R7" s="268"/>
      <c r="S7" s="268"/>
      <c r="T7" s="268" t="s">
        <v>13</v>
      </c>
      <c r="U7" s="266"/>
      <c r="V7" s="266"/>
      <c r="W7" s="107"/>
      <c r="X7" s="107"/>
      <c r="Y7" s="107"/>
      <c r="Z7" s="107"/>
      <c r="AA7" s="108" t="s">
        <v>50</v>
      </c>
      <c r="AB7" s="108" t="s">
        <v>51</v>
      </c>
      <c r="AC7" s="488"/>
      <c r="AD7" s="488"/>
      <c r="AE7" s="204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7"/>
      <c r="DH7" s="97"/>
      <c r="DI7" s="97"/>
      <c r="DJ7" s="97"/>
      <c r="DK7" s="97"/>
      <c r="DL7" s="97"/>
      <c r="DM7" s="97"/>
      <c r="DN7" s="97"/>
      <c r="DO7" s="97"/>
      <c r="DP7" s="97"/>
      <c r="DQ7" s="97"/>
      <c r="DR7" s="97"/>
      <c r="DS7" s="97"/>
      <c r="DT7" s="97"/>
      <c r="DU7" s="97"/>
      <c r="DV7" s="97"/>
      <c r="DW7" s="97"/>
      <c r="DX7" s="97"/>
      <c r="DY7" s="97"/>
      <c r="DZ7" s="97"/>
      <c r="EA7" s="97"/>
      <c r="EB7" s="97"/>
      <c r="EC7" s="97"/>
      <c r="ED7" s="97"/>
      <c r="EE7" s="97"/>
      <c r="EF7" s="97"/>
      <c r="EG7" s="97"/>
      <c r="EH7" s="97"/>
      <c r="EI7" s="97"/>
      <c r="EJ7" s="97"/>
      <c r="EK7" s="97"/>
      <c r="EL7" s="97"/>
      <c r="EM7" s="97"/>
      <c r="EN7" s="97"/>
      <c r="EO7" s="97"/>
      <c r="EP7" s="97"/>
      <c r="EQ7" s="97"/>
      <c r="ER7" s="97"/>
      <c r="ES7" s="97"/>
      <c r="ET7" s="97"/>
      <c r="EU7" s="97"/>
      <c r="EV7" s="97"/>
      <c r="EW7" s="97"/>
      <c r="EX7" s="97"/>
      <c r="EY7" s="97"/>
      <c r="EZ7" s="97"/>
      <c r="FA7" s="97"/>
      <c r="FB7" s="97"/>
      <c r="FC7" s="97"/>
      <c r="FD7" s="97"/>
      <c r="FE7" s="97"/>
      <c r="FF7" s="97"/>
      <c r="FG7" s="97"/>
      <c r="FH7" s="97"/>
      <c r="FI7" s="97"/>
      <c r="FJ7" s="97"/>
      <c r="FK7" s="97"/>
      <c r="FL7" s="97"/>
      <c r="FM7" s="97"/>
      <c r="FN7" s="97"/>
      <c r="FO7" s="97"/>
      <c r="FP7" s="97"/>
      <c r="FQ7" s="97"/>
      <c r="FR7" s="97"/>
      <c r="FS7" s="97"/>
      <c r="FT7" s="97"/>
      <c r="FU7" s="97"/>
      <c r="FV7" s="97"/>
      <c r="FW7" s="97"/>
      <c r="FX7" s="97"/>
      <c r="FY7" s="97"/>
      <c r="FZ7" s="97"/>
      <c r="GA7" s="97"/>
      <c r="GB7" s="97"/>
      <c r="GC7" s="97"/>
      <c r="GD7" s="97"/>
      <c r="GE7" s="97"/>
      <c r="GF7" s="97"/>
      <c r="GG7" s="97"/>
      <c r="GH7" s="97"/>
      <c r="GI7" s="97"/>
      <c r="GJ7" s="97"/>
      <c r="GK7" s="97"/>
      <c r="GL7" s="97"/>
      <c r="GM7" s="97"/>
      <c r="GN7" s="97"/>
      <c r="GO7" s="97"/>
      <c r="GP7" s="97"/>
      <c r="GQ7" s="97"/>
      <c r="GR7" s="97"/>
      <c r="GS7" s="97"/>
      <c r="GT7" s="97"/>
      <c r="GU7" s="97"/>
      <c r="GV7" s="97"/>
      <c r="GW7" s="97"/>
      <c r="GX7" s="97"/>
      <c r="GY7" s="97"/>
      <c r="GZ7" s="97"/>
      <c r="HA7" s="97"/>
      <c r="HB7" s="97"/>
      <c r="HC7" s="97"/>
      <c r="HD7" s="97"/>
      <c r="HE7" s="97"/>
      <c r="HF7" s="97"/>
      <c r="HG7" s="97"/>
      <c r="HH7" s="97"/>
      <c r="HI7" s="97"/>
      <c r="HJ7" s="97"/>
      <c r="HK7" s="97"/>
      <c r="HL7" s="97"/>
      <c r="HM7" s="97"/>
      <c r="HN7" s="97"/>
      <c r="HO7" s="97"/>
      <c r="HP7" s="97"/>
      <c r="HQ7" s="97"/>
      <c r="HR7" s="97"/>
      <c r="HS7" s="97"/>
      <c r="HT7" s="97"/>
      <c r="HU7" s="97"/>
      <c r="HV7" s="97"/>
      <c r="HW7" s="97"/>
      <c r="HX7" s="97"/>
      <c r="HY7" s="97"/>
      <c r="HZ7" s="97"/>
      <c r="IA7" s="97"/>
      <c r="IB7" s="97"/>
      <c r="IC7" s="97"/>
      <c r="ID7" s="97"/>
      <c r="IE7" s="97"/>
      <c r="IF7" s="97"/>
      <c r="IG7" s="97"/>
      <c r="IH7" s="97"/>
      <c r="II7" s="97"/>
      <c r="IJ7" s="97"/>
      <c r="IK7" s="97"/>
      <c r="IL7" s="97"/>
      <c r="IM7" s="97"/>
      <c r="IN7" s="97"/>
      <c r="IO7" s="97"/>
      <c r="IP7" s="97"/>
      <c r="IQ7" s="97"/>
      <c r="IR7" s="97"/>
      <c r="IS7" s="97"/>
      <c r="IT7" s="97"/>
      <c r="IU7" s="97"/>
      <c r="IV7" s="97"/>
      <c r="IW7" s="97"/>
      <c r="IX7" s="97"/>
      <c r="IY7" s="97"/>
      <c r="IZ7" s="97"/>
      <c r="JA7" s="97"/>
      <c r="JB7" s="97"/>
      <c r="JC7" s="97"/>
      <c r="JD7" s="97"/>
      <c r="JE7" s="97"/>
      <c r="JF7" s="97"/>
      <c r="JG7" s="97"/>
      <c r="JH7" s="97"/>
      <c r="JI7" s="97"/>
      <c r="JJ7" s="97"/>
      <c r="JK7" s="97"/>
      <c r="JL7" s="97"/>
      <c r="JM7" s="97"/>
      <c r="JN7" s="97"/>
      <c r="JO7" s="97"/>
      <c r="JP7" s="97"/>
      <c r="JQ7" s="97"/>
      <c r="JR7" s="97"/>
      <c r="JS7" s="97"/>
      <c r="JT7" s="97"/>
      <c r="JU7" s="97"/>
      <c r="JV7" s="97"/>
      <c r="JW7" s="97"/>
      <c r="JX7" s="97"/>
      <c r="JY7" s="97"/>
      <c r="JZ7" s="97"/>
      <c r="KA7" s="97"/>
      <c r="KB7" s="97"/>
      <c r="KC7" s="97"/>
      <c r="KD7" s="97"/>
      <c r="KE7" s="97"/>
      <c r="KF7" s="97"/>
      <c r="KG7" s="97"/>
      <c r="KH7" s="97"/>
      <c r="KI7" s="97"/>
      <c r="KJ7" s="97"/>
      <c r="KK7" s="97"/>
      <c r="KL7" s="97"/>
      <c r="KM7" s="97"/>
      <c r="KN7" s="97"/>
      <c r="KO7" s="97"/>
      <c r="KP7" s="97"/>
      <c r="KQ7" s="97"/>
      <c r="KR7" s="97"/>
      <c r="KS7" s="97"/>
      <c r="KT7" s="97"/>
      <c r="KU7" s="97"/>
      <c r="KV7" s="97"/>
      <c r="KW7" s="97"/>
      <c r="KX7" s="97"/>
      <c r="KY7" s="97"/>
      <c r="KZ7" s="97"/>
      <c r="LA7" s="97"/>
      <c r="LB7" s="97"/>
      <c r="LC7" s="97"/>
      <c r="LD7" s="97"/>
      <c r="LE7" s="97"/>
      <c r="LF7" s="97"/>
      <c r="LG7" s="97"/>
      <c r="LH7" s="97"/>
      <c r="LI7" s="97"/>
      <c r="LJ7" s="97"/>
      <c r="LK7" s="97"/>
      <c r="LL7" s="97"/>
      <c r="LM7" s="97"/>
      <c r="LN7" s="97"/>
      <c r="LO7" s="97"/>
      <c r="LP7" s="97"/>
      <c r="LQ7" s="97"/>
      <c r="LR7" s="97"/>
      <c r="LS7" s="97"/>
      <c r="LT7" s="97"/>
      <c r="LU7" s="97"/>
      <c r="LV7" s="97"/>
      <c r="LW7" s="97"/>
      <c r="LX7" s="97"/>
      <c r="LY7" s="97"/>
      <c r="LZ7" s="97"/>
      <c r="MA7" s="97"/>
      <c r="MB7" s="97"/>
      <c r="MC7" s="97"/>
      <c r="MD7" s="97"/>
      <c r="ME7" s="97"/>
      <c r="MF7" s="97"/>
      <c r="MG7" s="97"/>
      <c r="MH7" s="97"/>
      <c r="MI7" s="97"/>
      <c r="MJ7" s="97"/>
      <c r="MK7" s="97"/>
      <c r="ML7" s="97"/>
      <c r="MM7" s="97"/>
      <c r="MN7" s="97"/>
      <c r="MO7" s="97"/>
      <c r="MP7" s="97"/>
      <c r="MQ7" s="97"/>
      <c r="MR7" s="97"/>
      <c r="MS7" s="97"/>
      <c r="MT7" s="97"/>
      <c r="MU7" s="97"/>
      <c r="MV7" s="97"/>
      <c r="MW7" s="97"/>
      <c r="MX7" s="97"/>
      <c r="MY7" s="97"/>
      <c r="MZ7" s="97"/>
      <c r="NA7" s="97"/>
      <c r="NB7" s="97"/>
      <c r="NC7" s="97"/>
      <c r="ND7" s="97"/>
      <c r="NE7" s="97"/>
      <c r="NF7" s="97"/>
      <c r="NG7" s="97"/>
      <c r="NH7" s="97"/>
      <c r="NI7" s="97"/>
      <c r="NJ7" s="97"/>
      <c r="NK7" s="97"/>
      <c r="NL7" s="97"/>
      <c r="NM7" s="97"/>
      <c r="NN7" s="97"/>
      <c r="NO7" s="97"/>
      <c r="NP7" s="97"/>
      <c r="NQ7" s="97"/>
      <c r="NR7" s="97"/>
      <c r="NS7" s="97"/>
      <c r="NT7" s="97"/>
      <c r="NU7" s="97"/>
      <c r="NV7" s="97"/>
      <c r="NW7" s="97"/>
      <c r="NX7" s="97"/>
      <c r="NY7" s="97"/>
      <c r="NZ7" s="97"/>
      <c r="OA7" s="97"/>
      <c r="OB7" s="97"/>
      <c r="OC7" s="97"/>
      <c r="OD7" s="97"/>
      <c r="OE7" s="97"/>
      <c r="OF7" s="97"/>
      <c r="OG7" s="97"/>
      <c r="OH7" s="97"/>
      <c r="OI7" s="97"/>
      <c r="OJ7" s="97"/>
      <c r="OK7" s="97"/>
      <c r="OL7" s="97"/>
      <c r="OM7" s="97"/>
      <c r="ON7" s="97"/>
      <c r="OO7" s="97"/>
      <c r="OP7" s="97"/>
      <c r="OQ7" s="97"/>
      <c r="OR7" s="97"/>
      <c r="OS7" s="97"/>
      <c r="OT7" s="97"/>
      <c r="OU7" s="97"/>
      <c r="OV7" s="97"/>
      <c r="OW7" s="97"/>
      <c r="OX7" s="97"/>
      <c r="OY7" s="97"/>
      <c r="OZ7" s="97"/>
      <c r="PA7" s="97"/>
      <c r="PB7" s="97"/>
      <c r="PC7" s="97"/>
      <c r="PD7" s="97"/>
      <c r="PE7" s="97"/>
      <c r="PF7" s="97"/>
      <c r="PG7" s="97"/>
      <c r="PH7" s="97"/>
      <c r="PI7" s="97"/>
      <c r="PJ7" s="97"/>
      <c r="PK7" s="97"/>
      <c r="PL7" s="97"/>
      <c r="PM7" s="97"/>
      <c r="PN7" s="97"/>
      <c r="PO7" s="97"/>
      <c r="PP7" s="97"/>
      <c r="PQ7" s="97"/>
      <c r="PR7" s="97"/>
      <c r="PS7" s="97"/>
      <c r="PT7" s="97"/>
      <c r="PU7" s="97"/>
      <c r="PV7" s="97"/>
      <c r="PW7" s="97"/>
      <c r="PX7" s="97"/>
      <c r="PY7" s="97"/>
      <c r="PZ7" s="97"/>
      <c r="QA7" s="97"/>
      <c r="QB7" s="97"/>
      <c r="QC7" s="97"/>
      <c r="QD7" s="97"/>
      <c r="QE7" s="97"/>
      <c r="QF7" s="97"/>
      <c r="QG7" s="97"/>
      <c r="QH7" s="97"/>
      <c r="QI7" s="97"/>
      <c r="QJ7" s="97"/>
      <c r="QK7" s="97"/>
      <c r="QL7" s="97"/>
      <c r="QM7" s="97"/>
      <c r="QN7" s="97"/>
      <c r="QO7" s="97"/>
      <c r="QP7" s="97"/>
      <c r="QQ7" s="97"/>
      <c r="QR7" s="97"/>
      <c r="QS7" s="97"/>
      <c r="QT7" s="97"/>
      <c r="QU7" s="97"/>
      <c r="QV7" s="97"/>
      <c r="QW7" s="97"/>
      <c r="QX7" s="97"/>
      <c r="QY7" s="97"/>
      <c r="QZ7" s="97"/>
      <c r="RA7" s="97"/>
      <c r="RB7" s="97"/>
      <c r="RC7" s="97"/>
      <c r="RD7" s="97"/>
      <c r="RE7" s="97"/>
      <c r="RF7" s="97"/>
      <c r="RG7" s="97"/>
      <c r="RH7" s="97"/>
      <c r="RI7" s="97"/>
      <c r="RJ7" s="97"/>
      <c r="RK7" s="97"/>
      <c r="RL7" s="97"/>
      <c r="RM7" s="97"/>
      <c r="RN7" s="97"/>
      <c r="RO7" s="97"/>
      <c r="RP7" s="97"/>
      <c r="RQ7" s="97"/>
      <c r="RR7" s="97"/>
      <c r="RS7" s="97"/>
      <c r="RT7" s="97"/>
      <c r="RU7" s="97"/>
      <c r="RV7" s="97"/>
      <c r="RW7" s="97"/>
      <c r="RX7" s="97"/>
      <c r="RY7" s="97"/>
      <c r="RZ7" s="97"/>
      <c r="SA7" s="97"/>
      <c r="SB7" s="97"/>
      <c r="SC7" s="97"/>
      <c r="SD7" s="97"/>
      <c r="SE7" s="97"/>
      <c r="SF7" s="97"/>
      <c r="SG7" s="97"/>
      <c r="SH7" s="97"/>
      <c r="SI7" s="97"/>
      <c r="SJ7" s="97"/>
      <c r="SK7" s="97"/>
      <c r="SL7" s="97"/>
      <c r="SM7" s="97"/>
      <c r="SN7" s="97"/>
      <c r="SO7" s="97"/>
      <c r="SP7" s="97"/>
      <c r="SQ7" s="97"/>
      <c r="SR7" s="97"/>
      <c r="SS7" s="97"/>
      <c r="ST7" s="97"/>
      <c r="SU7" s="97"/>
      <c r="SV7" s="97"/>
      <c r="SW7" s="97"/>
      <c r="SX7" s="97"/>
      <c r="SY7" s="97"/>
      <c r="SZ7" s="97"/>
      <c r="TA7" s="97"/>
      <c r="TB7" s="97"/>
      <c r="TC7" s="97"/>
      <c r="TD7" s="97"/>
      <c r="TE7" s="97"/>
      <c r="TF7" s="97"/>
      <c r="TG7" s="97"/>
      <c r="TH7" s="97"/>
      <c r="TI7" s="97"/>
      <c r="TJ7" s="97"/>
      <c r="TK7" s="97"/>
      <c r="TL7" s="97"/>
      <c r="TM7" s="97"/>
      <c r="TN7" s="97"/>
      <c r="TO7" s="97"/>
      <c r="TP7" s="97"/>
      <c r="TQ7" s="97"/>
      <c r="TR7" s="97"/>
      <c r="TS7" s="97"/>
      <c r="TT7" s="97"/>
      <c r="TU7" s="97"/>
      <c r="TV7" s="97"/>
      <c r="TW7" s="97"/>
      <c r="TX7" s="97"/>
      <c r="TY7" s="97"/>
      <c r="TZ7" s="97"/>
      <c r="UA7" s="97"/>
      <c r="UB7" s="97"/>
      <c r="UC7" s="97"/>
      <c r="UD7" s="97"/>
      <c r="UE7" s="97"/>
      <c r="UF7" s="97"/>
      <c r="UG7" s="97"/>
      <c r="UH7" s="97"/>
      <c r="UI7" s="97"/>
      <c r="UJ7" s="97"/>
      <c r="UK7" s="97"/>
      <c r="UL7" s="97"/>
      <c r="UM7" s="97"/>
      <c r="UN7" s="97"/>
      <c r="UO7" s="97"/>
      <c r="UP7" s="97"/>
      <c r="UQ7" s="97"/>
      <c r="UR7" s="97"/>
      <c r="US7" s="97"/>
      <c r="UT7" s="97"/>
      <c r="UU7" s="97"/>
      <c r="UV7" s="97"/>
      <c r="UW7" s="97"/>
      <c r="UX7" s="97"/>
      <c r="UY7" s="97"/>
      <c r="UZ7" s="97"/>
      <c r="VA7" s="97"/>
      <c r="VB7" s="97"/>
      <c r="VC7" s="97"/>
      <c r="VD7" s="97"/>
      <c r="VE7" s="97"/>
      <c r="VF7" s="97"/>
      <c r="VG7" s="97"/>
      <c r="VH7" s="97"/>
      <c r="VI7" s="97"/>
      <c r="VJ7" s="97"/>
      <c r="VK7" s="97"/>
      <c r="VL7" s="97"/>
      <c r="VM7" s="97"/>
      <c r="VN7" s="97"/>
      <c r="VO7" s="97"/>
      <c r="VP7" s="97"/>
      <c r="VQ7" s="97"/>
      <c r="VR7" s="97"/>
      <c r="VS7" s="97"/>
      <c r="VT7" s="97"/>
      <c r="VU7" s="97"/>
      <c r="VV7" s="97"/>
      <c r="VW7" s="97"/>
      <c r="VX7" s="97"/>
      <c r="VY7" s="97"/>
      <c r="VZ7" s="97"/>
      <c r="WA7" s="97"/>
      <c r="WB7" s="97"/>
      <c r="WC7" s="97"/>
      <c r="WD7" s="97"/>
      <c r="WE7" s="97"/>
      <c r="WF7" s="97"/>
      <c r="WG7" s="97"/>
      <c r="WH7" s="97"/>
      <c r="WI7" s="97"/>
      <c r="WJ7" s="97"/>
      <c r="WK7" s="97"/>
      <c r="WL7" s="97"/>
      <c r="WM7" s="97"/>
      <c r="WN7" s="97"/>
      <c r="WO7" s="97"/>
      <c r="WP7" s="97"/>
      <c r="WQ7" s="97"/>
      <c r="WR7" s="97"/>
      <c r="WS7" s="97"/>
      <c r="WT7" s="97"/>
      <c r="WU7" s="97"/>
      <c r="WV7" s="97"/>
      <c r="WW7" s="97"/>
      <c r="WX7" s="97"/>
      <c r="WY7" s="97"/>
      <c r="WZ7" s="97"/>
      <c r="XA7" s="97"/>
      <c r="XB7" s="97"/>
      <c r="XC7" s="97"/>
      <c r="XD7" s="97"/>
      <c r="XE7" s="97"/>
      <c r="XF7" s="97"/>
      <c r="XG7" s="97"/>
      <c r="XH7" s="97"/>
      <c r="XI7" s="97"/>
      <c r="XJ7" s="97"/>
      <c r="XK7" s="97"/>
      <c r="XL7" s="97"/>
      <c r="XM7" s="97"/>
      <c r="XN7" s="97"/>
      <c r="XO7" s="97"/>
      <c r="XP7" s="97"/>
      <c r="XQ7" s="97"/>
      <c r="XR7" s="97"/>
      <c r="XS7" s="97"/>
      <c r="XT7" s="97"/>
      <c r="XU7" s="97"/>
      <c r="XV7" s="97"/>
      <c r="XW7" s="97"/>
      <c r="XX7" s="97"/>
      <c r="XY7" s="97"/>
      <c r="XZ7" s="97"/>
      <c r="YA7" s="97"/>
      <c r="YB7" s="97"/>
      <c r="YC7" s="97"/>
      <c r="YD7" s="97"/>
      <c r="YE7" s="97"/>
      <c r="YF7" s="97"/>
      <c r="YG7" s="97"/>
      <c r="YH7" s="97"/>
      <c r="YI7" s="97"/>
      <c r="YJ7" s="97"/>
      <c r="YK7" s="97"/>
      <c r="YL7" s="97"/>
      <c r="YM7" s="97"/>
      <c r="YN7" s="97"/>
      <c r="YO7" s="97"/>
      <c r="YP7" s="97"/>
      <c r="YQ7" s="97"/>
      <c r="YR7" s="97"/>
      <c r="YS7" s="97"/>
      <c r="YT7" s="97"/>
      <c r="YU7" s="97"/>
      <c r="YV7" s="97"/>
      <c r="YW7" s="97"/>
      <c r="YX7" s="97"/>
      <c r="YY7" s="97"/>
      <c r="YZ7" s="97"/>
      <c r="ZA7" s="97"/>
      <c r="ZB7" s="97"/>
      <c r="ZC7" s="97"/>
      <c r="ZD7" s="97"/>
      <c r="ZE7" s="97"/>
      <c r="ZF7" s="97"/>
      <c r="ZG7" s="97"/>
      <c r="ZH7" s="97"/>
      <c r="ZI7" s="97"/>
      <c r="ZJ7" s="97"/>
      <c r="ZK7" s="97"/>
      <c r="ZL7" s="97"/>
      <c r="ZM7" s="97"/>
      <c r="ZN7" s="97"/>
      <c r="ZO7" s="97"/>
      <c r="ZP7" s="97"/>
      <c r="ZQ7" s="97"/>
      <c r="ZR7" s="97"/>
      <c r="ZS7" s="97"/>
      <c r="ZT7" s="97"/>
      <c r="ZU7" s="97"/>
      <c r="ZV7" s="97"/>
      <c r="ZW7" s="97"/>
      <c r="ZX7" s="97"/>
      <c r="ZY7" s="97"/>
      <c r="ZZ7" s="97"/>
      <c r="AAA7" s="97"/>
      <c r="AAB7" s="97"/>
      <c r="AAC7" s="97"/>
      <c r="AAD7" s="97"/>
      <c r="AAE7" s="97"/>
      <c r="AAF7" s="97"/>
      <c r="AAG7" s="97"/>
      <c r="AAH7" s="97"/>
      <c r="AAI7" s="97"/>
      <c r="AAJ7" s="97"/>
      <c r="AAK7" s="97"/>
      <c r="AAL7" s="97"/>
      <c r="AAM7" s="97"/>
      <c r="AAN7" s="97"/>
      <c r="AAO7" s="97"/>
      <c r="AAP7" s="97"/>
      <c r="AAQ7" s="97"/>
      <c r="AAR7" s="97"/>
      <c r="AAS7" s="97"/>
      <c r="AAT7" s="97"/>
      <c r="AAU7" s="97"/>
      <c r="AAV7" s="97"/>
      <c r="AAW7" s="97"/>
      <c r="AAX7" s="97"/>
      <c r="AAY7" s="97"/>
      <c r="AAZ7" s="97"/>
      <c r="ABA7" s="97"/>
      <c r="ABB7" s="97"/>
      <c r="ABC7" s="97"/>
      <c r="ABD7" s="97"/>
      <c r="ABE7" s="97"/>
      <c r="ABF7" s="97"/>
      <c r="ABG7" s="97"/>
      <c r="ABH7" s="97"/>
      <c r="ABI7" s="97"/>
      <c r="ABJ7" s="97"/>
      <c r="ABK7" s="97"/>
      <c r="ABL7" s="97"/>
      <c r="ABM7" s="97"/>
      <c r="ABN7" s="97"/>
      <c r="ABO7" s="97"/>
      <c r="ABP7" s="97"/>
      <c r="ABQ7" s="97"/>
      <c r="ABR7" s="97"/>
      <c r="ABS7" s="97"/>
      <c r="ABT7" s="97"/>
      <c r="ABU7" s="97"/>
      <c r="ABV7" s="97"/>
      <c r="ABW7" s="97"/>
      <c r="ABX7" s="97"/>
      <c r="ABY7" s="97"/>
      <c r="ABZ7" s="97"/>
      <c r="ACA7" s="97"/>
      <c r="ACB7" s="97"/>
      <c r="ACC7" s="97"/>
      <c r="ACD7" s="97"/>
      <c r="ACE7" s="97"/>
      <c r="ACF7" s="97"/>
      <c r="ACG7" s="97"/>
      <c r="ACH7" s="97"/>
      <c r="ACI7" s="97"/>
      <c r="ACJ7" s="97"/>
      <c r="ACK7" s="97"/>
      <c r="ACL7" s="97"/>
      <c r="ACM7" s="97"/>
      <c r="ACN7" s="97"/>
      <c r="ACO7" s="97"/>
      <c r="ACP7" s="97"/>
      <c r="ACQ7" s="97"/>
      <c r="ACR7" s="97"/>
      <c r="ACS7" s="97"/>
      <c r="ACT7" s="97"/>
      <c r="ACU7" s="97"/>
      <c r="ACV7" s="97"/>
      <c r="ACW7" s="97"/>
      <c r="ACX7" s="97"/>
      <c r="ACY7" s="97"/>
      <c r="ACZ7" s="97"/>
      <c r="ADA7" s="97"/>
      <c r="ADB7" s="97"/>
      <c r="ADC7" s="97"/>
      <c r="ADD7" s="97"/>
      <c r="ADE7" s="97"/>
      <c r="ADF7" s="97"/>
      <c r="ADG7" s="97"/>
      <c r="ADH7" s="97"/>
      <c r="ADI7" s="97"/>
      <c r="ADJ7" s="97"/>
      <c r="ADK7" s="97"/>
      <c r="ADL7" s="97"/>
      <c r="ADM7" s="97"/>
      <c r="ADN7" s="97"/>
      <c r="ADO7" s="97"/>
      <c r="ADP7" s="97"/>
      <c r="ADQ7" s="97"/>
      <c r="ADR7" s="97"/>
      <c r="ADS7" s="97"/>
      <c r="ADT7" s="97"/>
      <c r="ADU7" s="97"/>
      <c r="ADV7" s="97"/>
      <c r="ADW7" s="97"/>
      <c r="ADX7" s="97"/>
      <c r="ADY7" s="97"/>
      <c r="ADZ7" s="97"/>
      <c r="AEA7" s="97"/>
      <c r="AEB7" s="97"/>
      <c r="AEC7" s="97"/>
      <c r="AED7" s="97"/>
      <c r="AEE7" s="97"/>
      <c r="AEF7" s="97"/>
      <c r="AEG7" s="97"/>
      <c r="AEH7" s="97"/>
      <c r="AEI7" s="97"/>
      <c r="AEJ7" s="97"/>
      <c r="AEK7" s="97"/>
      <c r="AEL7" s="97"/>
      <c r="AEM7" s="97"/>
      <c r="AEN7" s="97"/>
      <c r="AEO7" s="97"/>
      <c r="AEP7" s="97"/>
      <c r="AEQ7" s="97"/>
      <c r="AER7" s="97"/>
      <c r="AES7" s="97"/>
      <c r="AET7" s="97"/>
      <c r="AEU7" s="97"/>
      <c r="AEV7" s="97"/>
      <c r="AEW7" s="97"/>
      <c r="AEX7" s="97"/>
      <c r="AEY7" s="97"/>
      <c r="AEZ7" s="97"/>
      <c r="AFA7" s="97"/>
      <c r="AFB7" s="97"/>
      <c r="AFC7" s="97"/>
      <c r="AFD7" s="97"/>
      <c r="AFE7" s="97"/>
      <c r="AFF7" s="97"/>
      <c r="AFG7" s="97"/>
      <c r="AFH7" s="97"/>
      <c r="AFI7" s="97"/>
      <c r="AFJ7" s="97"/>
      <c r="AFK7" s="97"/>
      <c r="AFL7" s="97"/>
      <c r="AFM7" s="97"/>
      <c r="AFN7" s="97"/>
      <c r="AFO7" s="97"/>
      <c r="AFP7" s="97"/>
      <c r="AFQ7" s="97"/>
      <c r="AFR7" s="97"/>
      <c r="AFS7" s="97"/>
      <c r="AFT7" s="97"/>
      <c r="AFU7" s="97"/>
      <c r="AFV7" s="97"/>
      <c r="AFW7" s="97"/>
      <c r="AFX7" s="97"/>
      <c r="AFY7" s="97"/>
      <c r="AFZ7" s="97"/>
      <c r="AGA7" s="97"/>
      <c r="AGB7" s="97"/>
      <c r="AGC7" s="97"/>
      <c r="AGD7" s="97"/>
      <c r="AGE7" s="97"/>
      <c r="AGF7" s="97"/>
      <c r="AGG7" s="97"/>
      <c r="AGH7" s="97"/>
      <c r="AGI7" s="97"/>
      <c r="AGJ7" s="97"/>
      <c r="AGK7" s="97"/>
      <c r="AGL7" s="97"/>
      <c r="AGM7" s="97"/>
      <c r="AGN7" s="97"/>
      <c r="AGO7" s="97"/>
      <c r="AGP7" s="97"/>
      <c r="AGQ7" s="97"/>
      <c r="AGR7" s="97"/>
      <c r="AGS7" s="97"/>
      <c r="AGT7" s="97"/>
      <c r="AGU7" s="97"/>
      <c r="AGV7" s="97"/>
      <c r="AGW7" s="97"/>
      <c r="AGX7" s="97"/>
      <c r="AGY7" s="97"/>
      <c r="AGZ7" s="97"/>
      <c r="AHA7" s="97"/>
      <c r="AHB7" s="97"/>
      <c r="AHC7" s="97"/>
      <c r="AHD7" s="97"/>
      <c r="AHE7" s="97"/>
      <c r="AHF7" s="97"/>
      <c r="AHG7" s="97"/>
      <c r="AHH7" s="97"/>
      <c r="AHI7" s="97"/>
      <c r="AHJ7" s="97"/>
      <c r="AHK7" s="97"/>
      <c r="AHL7" s="97"/>
      <c r="AHM7" s="97"/>
      <c r="AHN7" s="97"/>
      <c r="AHO7" s="97"/>
      <c r="AHP7" s="97"/>
      <c r="AHQ7" s="97"/>
      <c r="AHR7" s="97"/>
      <c r="AHS7" s="97"/>
      <c r="AHT7" s="97"/>
      <c r="AHU7" s="97"/>
      <c r="AHV7" s="97"/>
      <c r="AHW7" s="97"/>
      <c r="AHX7" s="97"/>
      <c r="AHY7" s="97"/>
      <c r="AHZ7" s="97"/>
      <c r="AIA7" s="97"/>
      <c r="AIB7" s="97"/>
      <c r="AIC7" s="97"/>
      <c r="AID7" s="97"/>
      <c r="AIE7" s="97"/>
      <c r="AIF7" s="97"/>
      <c r="AIG7" s="97"/>
      <c r="AIH7" s="97"/>
      <c r="AII7" s="97"/>
      <c r="AIJ7" s="97"/>
      <c r="AIK7" s="97"/>
      <c r="AIL7" s="97"/>
      <c r="AIM7" s="97"/>
      <c r="AIN7" s="97"/>
      <c r="AIO7" s="97"/>
      <c r="AIP7" s="97"/>
      <c r="AIQ7" s="97"/>
      <c r="AIR7" s="97"/>
      <c r="AIS7" s="97"/>
      <c r="AIT7" s="97"/>
      <c r="AIU7" s="97"/>
      <c r="AIV7" s="97"/>
      <c r="AIW7" s="97"/>
      <c r="AIX7" s="97"/>
      <c r="AIY7" s="97"/>
      <c r="AIZ7" s="97"/>
      <c r="AJA7" s="97"/>
      <c r="AJB7" s="97"/>
      <c r="AJC7" s="97"/>
      <c r="AJD7" s="97"/>
      <c r="AJE7" s="97"/>
      <c r="AJF7" s="97"/>
      <c r="AJG7" s="97"/>
      <c r="AJH7" s="97"/>
      <c r="AJI7" s="97"/>
      <c r="AJJ7" s="97"/>
      <c r="AJK7" s="97"/>
      <c r="AJL7" s="97"/>
      <c r="AJM7" s="97"/>
      <c r="AJN7" s="97"/>
      <c r="AJO7" s="97"/>
      <c r="AJP7" s="97"/>
      <c r="AJQ7" s="97"/>
      <c r="AJR7" s="97"/>
      <c r="AJS7" s="97"/>
      <c r="AJT7" s="97"/>
      <c r="AJU7" s="97"/>
      <c r="AJV7" s="97"/>
      <c r="AJW7" s="97"/>
      <c r="AJX7" s="97"/>
      <c r="AJY7" s="97"/>
      <c r="AJZ7" s="97"/>
      <c r="AKA7" s="97"/>
      <c r="AKB7" s="97"/>
      <c r="AKC7" s="97"/>
      <c r="AKD7" s="97"/>
      <c r="AKE7" s="97"/>
      <c r="AKF7" s="97"/>
    </row>
    <row r="8" spans="1:969" ht="126" customHeight="1" thickBot="1" x14ac:dyDescent="0.3">
      <c r="A8" s="279"/>
      <c r="B8" s="98"/>
      <c r="C8" s="469"/>
      <c r="D8" s="469"/>
      <c r="E8" s="469"/>
      <c r="F8" s="469"/>
      <c r="G8" s="469"/>
      <c r="H8" s="469"/>
      <c r="I8" s="307" t="s">
        <v>52</v>
      </c>
      <c r="J8" s="307" t="s">
        <v>53</v>
      </c>
      <c r="K8" s="307" t="s">
        <v>418</v>
      </c>
      <c r="L8" s="307" t="s">
        <v>419</v>
      </c>
      <c r="M8" s="267" t="s">
        <v>54</v>
      </c>
      <c r="N8" s="267" t="s">
        <v>55</v>
      </c>
      <c r="O8" s="267" t="s">
        <v>8</v>
      </c>
      <c r="P8" s="268" t="s">
        <v>57</v>
      </c>
      <c r="Q8" s="268" t="s">
        <v>58</v>
      </c>
      <c r="R8" s="268" t="s">
        <v>59</v>
      </c>
      <c r="S8" s="268" t="s">
        <v>300</v>
      </c>
      <c r="T8" s="268" t="s">
        <v>496</v>
      </c>
      <c r="U8" s="108" t="s">
        <v>140</v>
      </c>
      <c r="V8" s="108" t="s">
        <v>487</v>
      </c>
      <c r="W8" s="108" t="s">
        <v>301</v>
      </c>
      <c r="X8" s="108" t="s">
        <v>417</v>
      </c>
      <c r="Y8" s="108" t="s">
        <v>15</v>
      </c>
      <c r="Z8" s="108" t="s">
        <v>16</v>
      </c>
      <c r="AA8" s="108" t="s">
        <v>302</v>
      </c>
      <c r="AB8" s="108" t="s">
        <v>137</v>
      </c>
      <c r="AC8" s="489"/>
      <c r="AD8" s="489"/>
      <c r="AE8" s="204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  <c r="BI8" s="97"/>
      <c r="BJ8" s="97"/>
      <c r="BK8" s="97"/>
      <c r="BL8" s="97"/>
      <c r="BM8" s="97"/>
      <c r="BN8" s="97"/>
      <c r="BO8" s="97"/>
      <c r="BP8" s="97"/>
      <c r="BQ8" s="97"/>
      <c r="BR8" s="97"/>
      <c r="BS8" s="97"/>
      <c r="BT8" s="97"/>
      <c r="BU8" s="97"/>
      <c r="BV8" s="97"/>
      <c r="BW8" s="97"/>
      <c r="BX8" s="97"/>
      <c r="BY8" s="97"/>
      <c r="BZ8" s="97"/>
      <c r="CA8" s="97"/>
      <c r="CB8" s="97"/>
      <c r="CC8" s="97"/>
      <c r="CD8" s="97"/>
      <c r="CE8" s="97"/>
      <c r="CF8" s="97"/>
      <c r="CG8" s="97"/>
      <c r="CH8" s="97"/>
      <c r="CI8" s="97"/>
      <c r="CJ8" s="97"/>
      <c r="CK8" s="97"/>
      <c r="CL8" s="97"/>
      <c r="CM8" s="97"/>
      <c r="CN8" s="97"/>
      <c r="CO8" s="97"/>
      <c r="CP8" s="97"/>
      <c r="CQ8" s="97"/>
      <c r="CR8" s="97"/>
      <c r="CS8" s="97"/>
      <c r="CT8" s="97"/>
      <c r="CU8" s="97"/>
      <c r="CV8" s="97"/>
      <c r="CW8" s="97"/>
      <c r="CX8" s="97"/>
      <c r="CY8" s="97"/>
      <c r="CZ8" s="97"/>
      <c r="DA8" s="97"/>
      <c r="DB8" s="97"/>
      <c r="DC8" s="97"/>
      <c r="DD8" s="97"/>
      <c r="DE8" s="97"/>
      <c r="DF8" s="97"/>
      <c r="DG8" s="97"/>
      <c r="DH8" s="97"/>
      <c r="DI8" s="97"/>
      <c r="DJ8" s="97"/>
      <c r="DK8" s="97"/>
      <c r="DL8" s="97"/>
      <c r="DM8" s="97"/>
      <c r="DN8" s="97"/>
      <c r="DO8" s="97"/>
      <c r="DP8" s="97"/>
      <c r="DQ8" s="97"/>
      <c r="DR8" s="97"/>
      <c r="DS8" s="97"/>
      <c r="DT8" s="97"/>
      <c r="DU8" s="97"/>
      <c r="DV8" s="97"/>
      <c r="DW8" s="97"/>
      <c r="DX8" s="97"/>
      <c r="DY8" s="97"/>
      <c r="DZ8" s="97"/>
      <c r="EA8" s="97"/>
      <c r="EB8" s="97"/>
      <c r="EC8" s="97"/>
      <c r="ED8" s="97"/>
      <c r="EE8" s="97"/>
      <c r="EF8" s="97"/>
      <c r="EG8" s="97"/>
      <c r="EH8" s="97"/>
      <c r="EI8" s="97"/>
      <c r="EJ8" s="97"/>
      <c r="EK8" s="97"/>
      <c r="EL8" s="97"/>
      <c r="EM8" s="97"/>
      <c r="EN8" s="97"/>
      <c r="EO8" s="97"/>
      <c r="EP8" s="97"/>
      <c r="EQ8" s="97"/>
      <c r="ER8" s="97"/>
      <c r="ES8" s="97"/>
      <c r="ET8" s="97"/>
      <c r="EU8" s="97"/>
      <c r="EV8" s="97"/>
      <c r="EW8" s="97"/>
      <c r="EX8" s="97"/>
      <c r="EY8" s="97"/>
      <c r="EZ8" s="97"/>
      <c r="FA8" s="97"/>
      <c r="FB8" s="97"/>
      <c r="FC8" s="97"/>
      <c r="FD8" s="97"/>
      <c r="FE8" s="97"/>
      <c r="FF8" s="97"/>
      <c r="FG8" s="97"/>
      <c r="FH8" s="97"/>
      <c r="FI8" s="97"/>
      <c r="FJ8" s="97"/>
      <c r="FK8" s="97"/>
      <c r="FL8" s="97"/>
      <c r="FM8" s="97"/>
      <c r="FN8" s="97"/>
      <c r="FO8" s="97"/>
      <c r="FP8" s="97"/>
      <c r="FQ8" s="97"/>
      <c r="FR8" s="97"/>
      <c r="FS8" s="97"/>
      <c r="FT8" s="97"/>
      <c r="FU8" s="97"/>
      <c r="FV8" s="97"/>
      <c r="FW8" s="97"/>
      <c r="FX8" s="97"/>
      <c r="FY8" s="97"/>
      <c r="FZ8" s="97"/>
      <c r="GA8" s="97"/>
      <c r="GB8" s="97"/>
      <c r="GC8" s="97"/>
      <c r="GD8" s="97"/>
      <c r="GE8" s="97"/>
      <c r="GF8" s="97"/>
      <c r="GG8" s="97"/>
      <c r="GH8" s="97"/>
      <c r="GI8" s="97"/>
      <c r="GJ8" s="97"/>
      <c r="GK8" s="97"/>
      <c r="GL8" s="97"/>
      <c r="GM8" s="97"/>
      <c r="GN8" s="97"/>
      <c r="GO8" s="97"/>
      <c r="GP8" s="97"/>
      <c r="GQ8" s="97"/>
      <c r="GR8" s="97"/>
      <c r="GS8" s="97"/>
      <c r="GT8" s="97"/>
      <c r="GU8" s="97"/>
      <c r="GV8" s="97"/>
      <c r="GW8" s="97"/>
      <c r="GX8" s="97"/>
      <c r="GY8" s="97"/>
      <c r="GZ8" s="97"/>
      <c r="HA8" s="97"/>
      <c r="HB8" s="97"/>
      <c r="HC8" s="97"/>
      <c r="HD8" s="97"/>
      <c r="HE8" s="97"/>
      <c r="HF8" s="97"/>
      <c r="HG8" s="97"/>
      <c r="HH8" s="97"/>
      <c r="HI8" s="97"/>
      <c r="HJ8" s="97"/>
      <c r="HK8" s="97"/>
      <c r="HL8" s="97"/>
      <c r="HM8" s="97"/>
      <c r="HN8" s="97"/>
      <c r="HO8" s="97"/>
      <c r="HP8" s="97"/>
      <c r="HQ8" s="97"/>
      <c r="HR8" s="97"/>
      <c r="HS8" s="97"/>
      <c r="HT8" s="97"/>
      <c r="HU8" s="97"/>
      <c r="HV8" s="97"/>
      <c r="HW8" s="97"/>
      <c r="HX8" s="97"/>
      <c r="HY8" s="97"/>
      <c r="HZ8" s="97"/>
      <c r="IA8" s="97"/>
      <c r="IB8" s="97"/>
      <c r="IC8" s="97"/>
      <c r="ID8" s="97"/>
      <c r="IE8" s="97"/>
      <c r="IF8" s="97"/>
      <c r="IG8" s="97"/>
      <c r="IH8" s="97"/>
      <c r="II8" s="97"/>
      <c r="IJ8" s="97"/>
      <c r="IK8" s="97"/>
      <c r="IL8" s="97"/>
      <c r="IM8" s="97"/>
      <c r="IN8" s="97"/>
      <c r="IO8" s="97"/>
      <c r="IP8" s="97"/>
      <c r="IQ8" s="97"/>
      <c r="IR8" s="97"/>
      <c r="IS8" s="97"/>
      <c r="IT8" s="97"/>
      <c r="IU8" s="97"/>
      <c r="IV8" s="97"/>
      <c r="IW8" s="97"/>
      <c r="IX8" s="97"/>
      <c r="IY8" s="97"/>
      <c r="IZ8" s="97"/>
      <c r="JA8" s="97"/>
      <c r="JB8" s="97"/>
      <c r="JC8" s="97"/>
      <c r="JD8" s="97"/>
      <c r="JE8" s="97"/>
      <c r="JF8" s="97"/>
      <c r="JG8" s="97"/>
      <c r="JH8" s="97"/>
      <c r="JI8" s="97"/>
      <c r="JJ8" s="97"/>
      <c r="JK8" s="97"/>
      <c r="JL8" s="97"/>
      <c r="JM8" s="97"/>
      <c r="JN8" s="97"/>
      <c r="JO8" s="97"/>
      <c r="JP8" s="97"/>
      <c r="JQ8" s="97"/>
      <c r="JR8" s="97"/>
      <c r="JS8" s="97"/>
      <c r="JT8" s="97"/>
      <c r="JU8" s="97"/>
      <c r="JV8" s="97"/>
      <c r="JW8" s="97"/>
      <c r="JX8" s="97"/>
      <c r="JY8" s="97"/>
      <c r="JZ8" s="97"/>
      <c r="KA8" s="97"/>
      <c r="KB8" s="97"/>
      <c r="KC8" s="97"/>
      <c r="KD8" s="97"/>
      <c r="KE8" s="97"/>
      <c r="KF8" s="97"/>
      <c r="KG8" s="97"/>
      <c r="KH8" s="97"/>
      <c r="KI8" s="97"/>
      <c r="KJ8" s="97"/>
      <c r="KK8" s="97"/>
      <c r="KL8" s="97"/>
      <c r="KM8" s="97"/>
      <c r="KN8" s="97"/>
      <c r="KO8" s="97"/>
      <c r="KP8" s="97"/>
      <c r="KQ8" s="97"/>
      <c r="KR8" s="97"/>
      <c r="KS8" s="97"/>
      <c r="KT8" s="97"/>
      <c r="KU8" s="97"/>
      <c r="KV8" s="97"/>
      <c r="KW8" s="97"/>
      <c r="KX8" s="97"/>
      <c r="KY8" s="97"/>
      <c r="KZ8" s="97"/>
      <c r="LA8" s="97"/>
      <c r="LB8" s="97"/>
      <c r="LC8" s="97"/>
      <c r="LD8" s="97"/>
      <c r="LE8" s="97"/>
      <c r="LF8" s="97"/>
      <c r="LG8" s="97"/>
      <c r="LH8" s="97"/>
      <c r="LI8" s="97"/>
      <c r="LJ8" s="97"/>
      <c r="LK8" s="97"/>
      <c r="LL8" s="97"/>
      <c r="LM8" s="97"/>
      <c r="LN8" s="97"/>
      <c r="LO8" s="97"/>
      <c r="LP8" s="97"/>
      <c r="LQ8" s="97"/>
      <c r="LR8" s="97"/>
      <c r="LS8" s="97"/>
      <c r="LT8" s="97"/>
      <c r="LU8" s="97"/>
      <c r="LV8" s="97"/>
      <c r="LW8" s="97"/>
      <c r="LX8" s="97"/>
      <c r="LY8" s="97"/>
      <c r="LZ8" s="97"/>
      <c r="MA8" s="97"/>
      <c r="MB8" s="97"/>
      <c r="MC8" s="97"/>
      <c r="MD8" s="97"/>
      <c r="ME8" s="97"/>
      <c r="MF8" s="97"/>
      <c r="MG8" s="97"/>
      <c r="MH8" s="97"/>
      <c r="MI8" s="97"/>
      <c r="MJ8" s="97"/>
      <c r="MK8" s="97"/>
      <c r="ML8" s="97"/>
      <c r="MM8" s="97"/>
      <c r="MN8" s="97"/>
      <c r="MO8" s="97"/>
      <c r="MP8" s="97"/>
      <c r="MQ8" s="97"/>
      <c r="MR8" s="97"/>
      <c r="MS8" s="97"/>
      <c r="MT8" s="97"/>
      <c r="MU8" s="97"/>
      <c r="MV8" s="97"/>
      <c r="MW8" s="97"/>
      <c r="MX8" s="97"/>
      <c r="MY8" s="97"/>
      <c r="MZ8" s="97"/>
      <c r="NA8" s="97"/>
      <c r="NB8" s="97"/>
      <c r="NC8" s="97"/>
      <c r="ND8" s="97"/>
      <c r="NE8" s="97"/>
      <c r="NF8" s="97"/>
      <c r="NG8" s="97"/>
      <c r="NH8" s="97"/>
      <c r="NI8" s="97"/>
      <c r="NJ8" s="97"/>
      <c r="NK8" s="97"/>
      <c r="NL8" s="97"/>
      <c r="NM8" s="97"/>
      <c r="NN8" s="97"/>
      <c r="NO8" s="97"/>
      <c r="NP8" s="97"/>
      <c r="NQ8" s="97"/>
      <c r="NR8" s="97"/>
      <c r="NS8" s="97"/>
      <c r="NT8" s="97"/>
      <c r="NU8" s="97"/>
      <c r="NV8" s="97"/>
      <c r="NW8" s="97"/>
      <c r="NX8" s="97"/>
      <c r="NY8" s="97"/>
      <c r="NZ8" s="97"/>
      <c r="OA8" s="97"/>
      <c r="OB8" s="97"/>
      <c r="OC8" s="97"/>
      <c r="OD8" s="97"/>
      <c r="OE8" s="97"/>
      <c r="OF8" s="97"/>
      <c r="OG8" s="97"/>
      <c r="OH8" s="97"/>
      <c r="OI8" s="97"/>
      <c r="OJ8" s="97"/>
      <c r="OK8" s="97"/>
      <c r="OL8" s="97"/>
      <c r="OM8" s="97"/>
      <c r="ON8" s="97"/>
      <c r="OO8" s="97"/>
      <c r="OP8" s="97"/>
      <c r="OQ8" s="97"/>
      <c r="OR8" s="97"/>
      <c r="OS8" s="97"/>
      <c r="OT8" s="97"/>
      <c r="OU8" s="97"/>
      <c r="OV8" s="97"/>
      <c r="OW8" s="97"/>
      <c r="OX8" s="97"/>
      <c r="OY8" s="97"/>
      <c r="OZ8" s="97"/>
      <c r="PA8" s="97"/>
      <c r="PB8" s="97"/>
      <c r="PC8" s="97"/>
      <c r="PD8" s="97"/>
      <c r="PE8" s="97"/>
      <c r="PF8" s="97"/>
      <c r="PG8" s="97"/>
      <c r="PH8" s="97"/>
      <c r="PI8" s="97"/>
      <c r="PJ8" s="97"/>
      <c r="PK8" s="97"/>
      <c r="PL8" s="97"/>
      <c r="PM8" s="97"/>
      <c r="PN8" s="97"/>
      <c r="PO8" s="97"/>
      <c r="PP8" s="97"/>
      <c r="PQ8" s="97"/>
      <c r="PR8" s="97"/>
      <c r="PS8" s="97"/>
      <c r="PT8" s="97"/>
      <c r="PU8" s="97"/>
      <c r="PV8" s="97"/>
      <c r="PW8" s="97"/>
      <c r="PX8" s="97"/>
      <c r="PY8" s="97"/>
      <c r="PZ8" s="97"/>
      <c r="QA8" s="97"/>
      <c r="QB8" s="97"/>
      <c r="QC8" s="97"/>
      <c r="QD8" s="97"/>
      <c r="QE8" s="97"/>
      <c r="QF8" s="97"/>
      <c r="QG8" s="97"/>
      <c r="QH8" s="97"/>
      <c r="QI8" s="97"/>
      <c r="QJ8" s="97"/>
      <c r="QK8" s="97"/>
      <c r="QL8" s="97"/>
      <c r="QM8" s="97"/>
      <c r="QN8" s="97"/>
      <c r="QO8" s="97"/>
      <c r="QP8" s="97"/>
      <c r="QQ8" s="97"/>
      <c r="QR8" s="97"/>
      <c r="QS8" s="97"/>
      <c r="QT8" s="97"/>
      <c r="QU8" s="97"/>
      <c r="QV8" s="97"/>
      <c r="QW8" s="97"/>
      <c r="QX8" s="97"/>
      <c r="QY8" s="97"/>
      <c r="QZ8" s="97"/>
      <c r="RA8" s="97"/>
      <c r="RB8" s="97"/>
      <c r="RC8" s="97"/>
      <c r="RD8" s="97"/>
      <c r="RE8" s="97"/>
      <c r="RF8" s="97"/>
      <c r="RG8" s="97"/>
      <c r="RH8" s="97"/>
      <c r="RI8" s="97"/>
      <c r="RJ8" s="97"/>
      <c r="RK8" s="97"/>
      <c r="RL8" s="97"/>
      <c r="RM8" s="97"/>
      <c r="RN8" s="97"/>
      <c r="RO8" s="97"/>
      <c r="RP8" s="97"/>
      <c r="RQ8" s="97"/>
      <c r="RR8" s="97"/>
      <c r="RS8" s="97"/>
      <c r="RT8" s="97"/>
      <c r="RU8" s="97"/>
      <c r="RV8" s="97"/>
      <c r="RW8" s="97"/>
      <c r="RX8" s="97"/>
      <c r="RY8" s="97"/>
      <c r="RZ8" s="97"/>
      <c r="SA8" s="97"/>
      <c r="SB8" s="97"/>
      <c r="SC8" s="97"/>
      <c r="SD8" s="97"/>
      <c r="SE8" s="97"/>
      <c r="SF8" s="97"/>
      <c r="SG8" s="97"/>
      <c r="SH8" s="97"/>
      <c r="SI8" s="97"/>
      <c r="SJ8" s="97"/>
      <c r="SK8" s="97"/>
      <c r="SL8" s="97"/>
      <c r="SM8" s="97"/>
      <c r="SN8" s="97"/>
      <c r="SO8" s="97"/>
      <c r="SP8" s="97"/>
      <c r="SQ8" s="97"/>
      <c r="SR8" s="97"/>
      <c r="SS8" s="97"/>
      <c r="ST8" s="97"/>
      <c r="SU8" s="97"/>
      <c r="SV8" s="97"/>
      <c r="SW8" s="97"/>
      <c r="SX8" s="97"/>
      <c r="SY8" s="97"/>
      <c r="SZ8" s="97"/>
      <c r="TA8" s="97"/>
      <c r="TB8" s="97"/>
      <c r="TC8" s="97"/>
      <c r="TD8" s="97"/>
      <c r="TE8" s="97"/>
      <c r="TF8" s="97"/>
      <c r="TG8" s="97"/>
      <c r="TH8" s="97"/>
      <c r="TI8" s="97"/>
      <c r="TJ8" s="97"/>
      <c r="TK8" s="97"/>
      <c r="TL8" s="97"/>
      <c r="TM8" s="97"/>
      <c r="TN8" s="97"/>
      <c r="TO8" s="97"/>
      <c r="TP8" s="97"/>
      <c r="TQ8" s="97"/>
      <c r="TR8" s="97"/>
      <c r="TS8" s="97"/>
      <c r="TT8" s="97"/>
      <c r="TU8" s="97"/>
      <c r="TV8" s="97"/>
      <c r="TW8" s="97"/>
      <c r="TX8" s="97"/>
      <c r="TY8" s="97"/>
      <c r="TZ8" s="97"/>
      <c r="UA8" s="97"/>
      <c r="UB8" s="97"/>
      <c r="UC8" s="97"/>
      <c r="UD8" s="97"/>
      <c r="UE8" s="97"/>
      <c r="UF8" s="97"/>
      <c r="UG8" s="97"/>
      <c r="UH8" s="97"/>
      <c r="UI8" s="97"/>
      <c r="UJ8" s="97"/>
      <c r="UK8" s="97"/>
      <c r="UL8" s="97"/>
      <c r="UM8" s="97"/>
      <c r="UN8" s="97"/>
      <c r="UO8" s="97"/>
      <c r="UP8" s="97"/>
      <c r="UQ8" s="97"/>
      <c r="UR8" s="97"/>
      <c r="US8" s="97"/>
      <c r="UT8" s="97"/>
      <c r="UU8" s="97"/>
      <c r="UV8" s="97"/>
      <c r="UW8" s="97"/>
      <c r="UX8" s="97"/>
      <c r="UY8" s="97"/>
      <c r="UZ8" s="97"/>
      <c r="VA8" s="97"/>
      <c r="VB8" s="97"/>
      <c r="VC8" s="97"/>
      <c r="VD8" s="97"/>
      <c r="VE8" s="97"/>
      <c r="VF8" s="97"/>
      <c r="VG8" s="97"/>
      <c r="VH8" s="97"/>
      <c r="VI8" s="97"/>
      <c r="VJ8" s="97"/>
      <c r="VK8" s="97"/>
      <c r="VL8" s="97"/>
      <c r="VM8" s="97"/>
      <c r="VN8" s="97"/>
      <c r="VO8" s="97"/>
      <c r="VP8" s="97"/>
      <c r="VQ8" s="97"/>
      <c r="VR8" s="97"/>
      <c r="VS8" s="97"/>
      <c r="VT8" s="97"/>
      <c r="VU8" s="97"/>
      <c r="VV8" s="97"/>
      <c r="VW8" s="97"/>
      <c r="VX8" s="97"/>
      <c r="VY8" s="97"/>
      <c r="VZ8" s="97"/>
      <c r="WA8" s="97"/>
      <c r="WB8" s="97"/>
      <c r="WC8" s="97"/>
      <c r="WD8" s="97"/>
      <c r="WE8" s="97"/>
      <c r="WF8" s="97"/>
      <c r="WG8" s="97"/>
      <c r="WH8" s="97"/>
      <c r="WI8" s="97"/>
      <c r="WJ8" s="97"/>
      <c r="WK8" s="97"/>
      <c r="WL8" s="97"/>
      <c r="WM8" s="97"/>
      <c r="WN8" s="97"/>
      <c r="WO8" s="97"/>
      <c r="WP8" s="97"/>
      <c r="WQ8" s="97"/>
      <c r="WR8" s="97"/>
      <c r="WS8" s="97"/>
      <c r="WT8" s="97"/>
      <c r="WU8" s="97"/>
      <c r="WV8" s="97"/>
      <c r="WW8" s="97"/>
      <c r="WX8" s="97"/>
      <c r="WY8" s="97"/>
      <c r="WZ8" s="97"/>
      <c r="XA8" s="97"/>
      <c r="XB8" s="97"/>
      <c r="XC8" s="97"/>
      <c r="XD8" s="97"/>
      <c r="XE8" s="97"/>
      <c r="XF8" s="97"/>
      <c r="XG8" s="97"/>
      <c r="XH8" s="97"/>
      <c r="XI8" s="97"/>
      <c r="XJ8" s="97"/>
      <c r="XK8" s="97"/>
      <c r="XL8" s="97"/>
      <c r="XM8" s="97"/>
      <c r="XN8" s="97"/>
      <c r="XO8" s="97"/>
      <c r="XP8" s="97"/>
      <c r="XQ8" s="97"/>
      <c r="XR8" s="97"/>
      <c r="XS8" s="97"/>
      <c r="XT8" s="97"/>
      <c r="XU8" s="97"/>
      <c r="XV8" s="97"/>
      <c r="XW8" s="97"/>
      <c r="XX8" s="97"/>
      <c r="XY8" s="97"/>
      <c r="XZ8" s="97"/>
      <c r="YA8" s="97"/>
      <c r="YB8" s="97"/>
      <c r="YC8" s="97"/>
      <c r="YD8" s="97"/>
      <c r="YE8" s="97"/>
      <c r="YF8" s="97"/>
      <c r="YG8" s="97"/>
      <c r="YH8" s="97"/>
      <c r="YI8" s="97"/>
      <c r="YJ8" s="97"/>
      <c r="YK8" s="97"/>
      <c r="YL8" s="97"/>
      <c r="YM8" s="97"/>
      <c r="YN8" s="97"/>
      <c r="YO8" s="97"/>
      <c r="YP8" s="97"/>
      <c r="YQ8" s="97"/>
      <c r="YR8" s="97"/>
      <c r="YS8" s="97"/>
      <c r="YT8" s="97"/>
      <c r="YU8" s="97"/>
      <c r="YV8" s="97"/>
      <c r="YW8" s="97"/>
      <c r="YX8" s="97"/>
      <c r="YY8" s="97"/>
      <c r="YZ8" s="97"/>
      <c r="ZA8" s="97"/>
      <c r="ZB8" s="97"/>
      <c r="ZC8" s="97"/>
      <c r="ZD8" s="97"/>
      <c r="ZE8" s="97"/>
      <c r="ZF8" s="97"/>
      <c r="ZG8" s="97"/>
      <c r="ZH8" s="97"/>
      <c r="ZI8" s="97"/>
      <c r="ZJ8" s="97"/>
      <c r="ZK8" s="97"/>
      <c r="ZL8" s="97"/>
      <c r="ZM8" s="97"/>
      <c r="ZN8" s="97"/>
      <c r="ZO8" s="97"/>
      <c r="ZP8" s="97"/>
      <c r="ZQ8" s="97"/>
      <c r="ZR8" s="97"/>
      <c r="ZS8" s="97"/>
      <c r="ZT8" s="97"/>
      <c r="ZU8" s="97"/>
      <c r="ZV8" s="97"/>
      <c r="ZW8" s="97"/>
      <c r="ZX8" s="97"/>
      <c r="ZY8" s="97"/>
      <c r="ZZ8" s="97"/>
      <c r="AAA8" s="97"/>
      <c r="AAB8" s="97"/>
      <c r="AAC8" s="97"/>
      <c r="AAD8" s="97"/>
      <c r="AAE8" s="97"/>
      <c r="AAF8" s="97"/>
      <c r="AAG8" s="97"/>
      <c r="AAH8" s="97"/>
      <c r="AAI8" s="97"/>
      <c r="AAJ8" s="97"/>
      <c r="AAK8" s="97"/>
      <c r="AAL8" s="97"/>
      <c r="AAM8" s="97"/>
      <c r="AAN8" s="97"/>
      <c r="AAO8" s="97"/>
      <c r="AAP8" s="97"/>
      <c r="AAQ8" s="97"/>
      <c r="AAR8" s="97"/>
      <c r="AAS8" s="97"/>
      <c r="AAT8" s="97"/>
      <c r="AAU8" s="97"/>
      <c r="AAV8" s="97"/>
      <c r="AAW8" s="97"/>
      <c r="AAX8" s="97"/>
      <c r="AAY8" s="97"/>
      <c r="AAZ8" s="97"/>
      <c r="ABA8" s="97"/>
      <c r="ABB8" s="97"/>
      <c r="ABC8" s="97"/>
      <c r="ABD8" s="97"/>
      <c r="ABE8" s="97"/>
      <c r="ABF8" s="97"/>
      <c r="ABG8" s="97"/>
      <c r="ABH8" s="97"/>
      <c r="ABI8" s="97"/>
      <c r="ABJ8" s="97"/>
      <c r="ABK8" s="97"/>
      <c r="ABL8" s="97"/>
      <c r="ABM8" s="97"/>
      <c r="ABN8" s="97"/>
      <c r="ABO8" s="97"/>
      <c r="ABP8" s="97"/>
      <c r="ABQ8" s="97"/>
      <c r="ABR8" s="97"/>
      <c r="ABS8" s="97"/>
      <c r="ABT8" s="97"/>
      <c r="ABU8" s="97"/>
      <c r="ABV8" s="97"/>
      <c r="ABW8" s="97"/>
      <c r="ABX8" s="97"/>
      <c r="ABY8" s="97"/>
      <c r="ABZ8" s="97"/>
      <c r="ACA8" s="97"/>
      <c r="ACB8" s="97"/>
      <c r="ACC8" s="97"/>
      <c r="ACD8" s="97"/>
      <c r="ACE8" s="97"/>
      <c r="ACF8" s="97"/>
      <c r="ACG8" s="97"/>
      <c r="ACH8" s="97"/>
      <c r="ACI8" s="97"/>
      <c r="ACJ8" s="97"/>
      <c r="ACK8" s="97"/>
      <c r="ACL8" s="97"/>
      <c r="ACM8" s="97"/>
      <c r="ACN8" s="97"/>
      <c r="ACO8" s="97"/>
      <c r="ACP8" s="97"/>
      <c r="ACQ8" s="97"/>
      <c r="ACR8" s="97"/>
      <c r="ACS8" s="97"/>
      <c r="ACT8" s="97"/>
      <c r="ACU8" s="97"/>
      <c r="ACV8" s="97"/>
      <c r="ACW8" s="97"/>
      <c r="ACX8" s="97"/>
      <c r="ACY8" s="97"/>
      <c r="ACZ8" s="97"/>
      <c r="ADA8" s="97"/>
      <c r="ADB8" s="97"/>
      <c r="ADC8" s="97"/>
      <c r="ADD8" s="97"/>
      <c r="ADE8" s="97"/>
      <c r="ADF8" s="97"/>
      <c r="ADG8" s="97"/>
      <c r="ADH8" s="97"/>
      <c r="ADI8" s="97"/>
      <c r="ADJ8" s="97"/>
      <c r="ADK8" s="97"/>
      <c r="ADL8" s="97"/>
      <c r="ADM8" s="97"/>
      <c r="ADN8" s="97"/>
      <c r="ADO8" s="97"/>
      <c r="ADP8" s="97"/>
      <c r="ADQ8" s="97"/>
      <c r="ADR8" s="97"/>
      <c r="ADS8" s="97"/>
      <c r="ADT8" s="97"/>
      <c r="ADU8" s="97"/>
      <c r="ADV8" s="97"/>
      <c r="ADW8" s="97"/>
      <c r="ADX8" s="97"/>
      <c r="ADY8" s="97"/>
      <c r="ADZ8" s="97"/>
      <c r="AEA8" s="97"/>
      <c r="AEB8" s="97"/>
      <c r="AEC8" s="97"/>
      <c r="AED8" s="97"/>
      <c r="AEE8" s="97"/>
      <c r="AEF8" s="97"/>
      <c r="AEG8" s="97"/>
      <c r="AEH8" s="97"/>
      <c r="AEI8" s="97"/>
      <c r="AEJ8" s="97"/>
      <c r="AEK8" s="97"/>
      <c r="AEL8" s="97"/>
      <c r="AEM8" s="97"/>
      <c r="AEN8" s="97"/>
      <c r="AEO8" s="97"/>
      <c r="AEP8" s="97"/>
      <c r="AEQ8" s="97"/>
      <c r="AER8" s="97"/>
      <c r="AES8" s="97"/>
      <c r="AET8" s="97"/>
      <c r="AEU8" s="97"/>
      <c r="AEV8" s="97"/>
      <c r="AEW8" s="97"/>
      <c r="AEX8" s="97"/>
      <c r="AEY8" s="97"/>
      <c r="AEZ8" s="97"/>
      <c r="AFA8" s="97"/>
      <c r="AFB8" s="97"/>
      <c r="AFC8" s="97"/>
      <c r="AFD8" s="97"/>
      <c r="AFE8" s="97"/>
      <c r="AFF8" s="97"/>
      <c r="AFG8" s="97"/>
      <c r="AFH8" s="97"/>
      <c r="AFI8" s="97"/>
      <c r="AFJ8" s="97"/>
      <c r="AFK8" s="97"/>
      <c r="AFL8" s="97"/>
      <c r="AFM8" s="97"/>
      <c r="AFN8" s="97"/>
      <c r="AFO8" s="97"/>
      <c r="AFP8" s="97"/>
      <c r="AFQ8" s="97"/>
      <c r="AFR8" s="97"/>
      <c r="AFS8" s="97"/>
      <c r="AFT8" s="97"/>
      <c r="AFU8" s="97"/>
      <c r="AFV8" s="97"/>
      <c r="AFW8" s="97"/>
      <c r="AFX8" s="97"/>
      <c r="AFY8" s="97"/>
      <c r="AFZ8" s="97"/>
      <c r="AGA8" s="97"/>
      <c r="AGB8" s="97"/>
      <c r="AGC8" s="97"/>
      <c r="AGD8" s="97"/>
      <c r="AGE8" s="97"/>
      <c r="AGF8" s="97"/>
      <c r="AGG8" s="97"/>
      <c r="AGH8" s="97"/>
      <c r="AGI8" s="97"/>
      <c r="AGJ8" s="97"/>
      <c r="AGK8" s="97"/>
      <c r="AGL8" s="97"/>
      <c r="AGM8" s="97"/>
      <c r="AGN8" s="97"/>
      <c r="AGO8" s="97"/>
      <c r="AGP8" s="97"/>
      <c r="AGQ8" s="97"/>
      <c r="AGR8" s="97"/>
      <c r="AGS8" s="97"/>
      <c r="AGT8" s="97"/>
      <c r="AGU8" s="97"/>
      <c r="AGV8" s="97"/>
      <c r="AGW8" s="97"/>
      <c r="AGX8" s="97"/>
      <c r="AGY8" s="97"/>
      <c r="AGZ8" s="97"/>
      <c r="AHA8" s="97"/>
      <c r="AHB8" s="97"/>
      <c r="AHC8" s="97"/>
      <c r="AHD8" s="97"/>
      <c r="AHE8" s="97"/>
      <c r="AHF8" s="97"/>
      <c r="AHG8" s="97"/>
      <c r="AHH8" s="97"/>
      <c r="AHI8" s="97"/>
      <c r="AHJ8" s="97"/>
      <c r="AHK8" s="97"/>
      <c r="AHL8" s="97"/>
      <c r="AHM8" s="97"/>
      <c r="AHN8" s="97"/>
      <c r="AHO8" s="97"/>
      <c r="AHP8" s="97"/>
      <c r="AHQ8" s="97"/>
      <c r="AHR8" s="97"/>
      <c r="AHS8" s="97"/>
      <c r="AHT8" s="97"/>
      <c r="AHU8" s="97"/>
      <c r="AHV8" s="97"/>
      <c r="AHW8" s="97"/>
      <c r="AHX8" s="97"/>
      <c r="AHY8" s="97"/>
      <c r="AHZ8" s="97"/>
      <c r="AIA8" s="97"/>
      <c r="AIB8" s="97"/>
      <c r="AIC8" s="97"/>
      <c r="AID8" s="97"/>
      <c r="AIE8" s="97"/>
      <c r="AIF8" s="97"/>
      <c r="AIG8" s="97"/>
      <c r="AIH8" s="97"/>
      <c r="AII8" s="97"/>
      <c r="AIJ8" s="97"/>
      <c r="AIK8" s="97"/>
      <c r="AIL8" s="97"/>
      <c r="AIM8" s="97"/>
      <c r="AIN8" s="97"/>
      <c r="AIO8" s="97"/>
      <c r="AIP8" s="97"/>
      <c r="AIQ8" s="97"/>
      <c r="AIR8" s="97"/>
      <c r="AIS8" s="97"/>
      <c r="AIT8" s="97"/>
      <c r="AIU8" s="97"/>
      <c r="AIV8" s="97"/>
      <c r="AIW8" s="97"/>
      <c r="AIX8" s="97"/>
      <c r="AIY8" s="97"/>
      <c r="AIZ8" s="97"/>
      <c r="AJA8" s="97"/>
      <c r="AJB8" s="97"/>
      <c r="AJC8" s="97"/>
      <c r="AJD8" s="97"/>
      <c r="AJE8" s="97"/>
      <c r="AJF8" s="97"/>
      <c r="AJG8" s="97"/>
      <c r="AJH8" s="97"/>
      <c r="AJI8" s="97"/>
      <c r="AJJ8" s="97"/>
      <c r="AJK8" s="97"/>
      <c r="AJL8" s="97"/>
      <c r="AJM8" s="97"/>
      <c r="AJN8" s="97"/>
      <c r="AJO8" s="97"/>
      <c r="AJP8" s="97"/>
      <c r="AJQ8" s="97"/>
      <c r="AJR8" s="97"/>
      <c r="AJS8" s="97"/>
      <c r="AJT8" s="97"/>
      <c r="AJU8" s="97"/>
      <c r="AJV8" s="97"/>
      <c r="AJW8" s="97"/>
      <c r="AJX8" s="97"/>
      <c r="AJY8" s="97"/>
      <c r="AJZ8" s="97"/>
      <c r="AKA8" s="97"/>
      <c r="AKB8" s="97"/>
      <c r="AKC8" s="97"/>
      <c r="AKD8" s="97"/>
      <c r="AKE8" s="97"/>
      <c r="AKF8" s="97"/>
    </row>
    <row r="9" spans="1:969" s="279" customFormat="1" ht="28.5" thickBot="1" x14ac:dyDescent="0.3">
      <c r="B9" s="308"/>
      <c r="C9" s="309"/>
      <c r="D9" s="309"/>
      <c r="E9" s="287"/>
      <c r="F9" s="310"/>
      <c r="G9" s="311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3"/>
      <c r="AE9" s="314"/>
      <c r="AKG9" s="281"/>
    </row>
    <row r="10" spans="1:969" s="109" customFormat="1" ht="105.75" customHeight="1" thickBot="1" x14ac:dyDescent="0.25">
      <c r="B10" s="110"/>
      <c r="C10" s="403" t="s">
        <v>304</v>
      </c>
      <c r="D10" s="428" t="s">
        <v>626</v>
      </c>
      <c r="E10" s="321" t="s">
        <v>303</v>
      </c>
      <c r="F10" s="290" t="s">
        <v>305</v>
      </c>
      <c r="G10" s="292">
        <v>144900000</v>
      </c>
      <c r="H10" s="293">
        <v>144900000</v>
      </c>
      <c r="I10" s="111">
        <v>0</v>
      </c>
      <c r="J10" s="112">
        <v>0</v>
      </c>
      <c r="K10" s="112">
        <v>0</v>
      </c>
      <c r="L10" s="112">
        <v>0</v>
      </c>
      <c r="M10" s="294"/>
      <c r="N10" s="112"/>
      <c r="O10" s="112">
        <v>43958000</v>
      </c>
      <c r="P10" s="112"/>
      <c r="Q10" s="112"/>
      <c r="R10" s="112">
        <v>7150000</v>
      </c>
      <c r="S10" s="112"/>
      <c r="T10" s="112">
        <v>38681156.439999998</v>
      </c>
      <c r="U10" s="112">
        <v>446781.76</v>
      </c>
      <c r="V10" s="112"/>
      <c r="W10" s="112"/>
      <c r="X10" s="112">
        <v>3853054.96</v>
      </c>
      <c r="Y10" s="112"/>
      <c r="Z10" s="112">
        <v>0</v>
      </c>
      <c r="AA10" s="112">
        <v>3089956.84</v>
      </c>
      <c r="AB10" s="112"/>
      <c r="AC10" s="112">
        <v>47721050</v>
      </c>
      <c r="AD10" s="112"/>
      <c r="AE10" s="113">
        <f>G10-M10-N10-O10-P10-Q10-R10-S10-T10-U10-V10-W10-X10-Y10-Z10-AA10-AB10-AC10-AD10</f>
        <v>0</v>
      </c>
      <c r="AF10" s="205"/>
    </row>
    <row r="11" spans="1:969" s="115" customFormat="1" ht="143.25" customHeight="1" thickBot="1" x14ac:dyDescent="0.3">
      <c r="A11" s="114"/>
      <c r="B11" s="110"/>
      <c r="C11" s="403" t="s">
        <v>591</v>
      </c>
      <c r="D11" s="428"/>
      <c r="E11" s="321" t="s">
        <v>306</v>
      </c>
      <c r="F11" s="290" t="s">
        <v>307</v>
      </c>
      <c r="G11" s="292">
        <v>5000000</v>
      </c>
      <c r="H11" s="293">
        <v>1297552.3999999999</v>
      </c>
      <c r="I11" s="324">
        <v>2902447.6</v>
      </c>
      <c r="J11" s="325">
        <v>800000</v>
      </c>
      <c r="K11" s="325">
        <v>0</v>
      </c>
      <c r="L11" s="325">
        <v>0</v>
      </c>
      <c r="M11" s="325"/>
      <c r="N11" s="325"/>
      <c r="O11" s="325"/>
      <c r="P11" s="325"/>
      <c r="Q11" s="325"/>
      <c r="R11" s="325"/>
      <c r="S11" s="325"/>
      <c r="T11" s="325">
        <v>5000000</v>
      </c>
      <c r="U11" s="325"/>
      <c r="V11" s="325"/>
      <c r="W11" s="325"/>
      <c r="X11" s="325">
        <v>0</v>
      </c>
      <c r="Y11" s="325"/>
      <c r="Z11" s="325">
        <v>0</v>
      </c>
      <c r="AA11" s="325">
        <v>0</v>
      </c>
      <c r="AB11" s="325"/>
      <c r="AC11" s="325"/>
      <c r="AD11" s="325"/>
      <c r="AE11" s="113">
        <f t="shared" ref="AE11:AE55" si="0">G11-M11-N11-O11-P11-Q11-R11-S11-T11-U11-V11-W11-X11-Y11-Z11-AA11-AB11-AC11-AD11</f>
        <v>0</v>
      </c>
      <c r="AF11" s="206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  <c r="BM11" s="114"/>
      <c r="BN11" s="114"/>
      <c r="BO11" s="114"/>
      <c r="BP11" s="114"/>
      <c r="BQ11" s="114"/>
      <c r="BR11" s="114"/>
      <c r="BS11" s="114"/>
      <c r="BT11" s="114"/>
      <c r="BU11" s="114"/>
      <c r="BV11" s="114"/>
      <c r="BW11" s="114"/>
      <c r="BX11" s="114"/>
      <c r="BY11" s="114"/>
      <c r="BZ11" s="114"/>
      <c r="CA11" s="114"/>
      <c r="CB11" s="114"/>
      <c r="CC11" s="114"/>
      <c r="CD11" s="114"/>
      <c r="CE11" s="114"/>
      <c r="CF11" s="114"/>
      <c r="CG11" s="114"/>
      <c r="CH11" s="114"/>
      <c r="CI11" s="114"/>
      <c r="CJ11" s="114"/>
      <c r="CK11" s="114"/>
      <c r="CL11" s="114"/>
      <c r="CM11" s="114"/>
      <c r="CN11" s="114"/>
      <c r="CO11" s="114"/>
      <c r="CP11" s="114"/>
      <c r="CQ11" s="114"/>
      <c r="CR11" s="114"/>
      <c r="CS11" s="114"/>
      <c r="CT11" s="114"/>
      <c r="CU11" s="114"/>
      <c r="CV11" s="114"/>
      <c r="CW11" s="114"/>
      <c r="CX11" s="114"/>
      <c r="CY11" s="114"/>
      <c r="CZ11" s="114"/>
      <c r="DA11" s="114"/>
      <c r="DB11" s="114"/>
      <c r="DC11" s="114"/>
      <c r="DD11" s="114"/>
      <c r="DE11" s="114"/>
      <c r="DF11" s="114"/>
      <c r="DG11" s="114"/>
      <c r="DH11" s="114"/>
      <c r="DI11" s="114"/>
      <c r="DJ11" s="114"/>
      <c r="DK11" s="114"/>
      <c r="DL11" s="114"/>
      <c r="DM11" s="114"/>
      <c r="DN11" s="114"/>
      <c r="DO11" s="114"/>
      <c r="DP11" s="114"/>
      <c r="DQ11" s="114"/>
      <c r="DR11" s="114"/>
      <c r="DS11" s="114"/>
      <c r="DT11" s="114"/>
      <c r="DU11" s="114"/>
      <c r="DV11" s="114"/>
      <c r="DW11" s="114"/>
      <c r="DX11" s="114"/>
      <c r="DY11" s="114"/>
      <c r="DZ11" s="114"/>
      <c r="EA11" s="114"/>
      <c r="EB11" s="114"/>
      <c r="EC11" s="114"/>
      <c r="ED11" s="114"/>
      <c r="EE11" s="114"/>
      <c r="EF11" s="114"/>
      <c r="EG11" s="114"/>
      <c r="EH11" s="114"/>
      <c r="EI11" s="114"/>
      <c r="EJ11" s="114"/>
      <c r="EK11" s="114"/>
      <c r="EL11" s="114"/>
      <c r="EM11" s="114"/>
      <c r="EN11" s="114"/>
      <c r="EO11" s="114"/>
      <c r="EP11" s="114"/>
      <c r="EQ11" s="114"/>
      <c r="ER11" s="114"/>
      <c r="ES11" s="114"/>
      <c r="ET11" s="114"/>
      <c r="EU11" s="114"/>
      <c r="EV11" s="114"/>
      <c r="EW11" s="114"/>
      <c r="EX11" s="114"/>
      <c r="EY11" s="114"/>
      <c r="EZ11" s="114"/>
      <c r="FA11" s="114"/>
      <c r="FB11" s="114"/>
      <c r="FC11" s="114"/>
      <c r="FD11" s="114"/>
      <c r="FE11" s="114"/>
      <c r="FF11" s="114"/>
      <c r="FG11" s="114"/>
      <c r="FH11" s="114"/>
      <c r="FI11" s="114"/>
      <c r="FJ11" s="114"/>
      <c r="FK11" s="114"/>
      <c r="FL11" s="114"/>
      <c r="FM11" s="114"/>
      <c r="FN11" s="114"/>
      <c r="FO11" s="114"/>
      <c r="FP11" s="114"/>
      <c r="FQ11" s="114"/>
      <c r="FR11" s="114"/>
      <c r="FS11" s="114"/>
      <c r="FT11" s="114"/>
      <c r="FU11" s="114"/>
      <c r="FV11" s="114"/>
      <c r="FW11" s="114"/>
      <c r="FX11" s="114"/>
      <c r="FY11" s="114"/>
      <c r="FZ11" s="114"/>
      <c r="GA11" s="114"/>
      <c r="GB11" s="114"/>
      <c r="GC11" s="114"/>
      <c r="GD11" s="114"/>
      <c r="GE11" s="114"/>
      <c r="GF11" s="114"/>
      <c r="GG11" s="114"/>
      <c r="GH11" s="114"/>
      <c r="GI11" s="114"/>
      <c r="GJ11" s="114"/>
      <c r="GK11" s="114"/>
      <c r="GL11" s="114"/>
      <c r="GM11" s="114"/>
      <c r="GN11" s="114"/>
      <c r="GO11" s="114"/>
      <c r="GP11" s="114"/>
      <c r="GQ11" s="114"/>
      <c r="GR11" s="114"/>
      <c r="GS11" s="114"/>
      <c r="GT11" s="114"/>
      <c r="GU11" s="114"/>
      <c r="GV11" s="114"/>
      <c r="GW11" s="114"/>
      <c r="GX11" s="114"/>
      <c r="GY11" s="114"/>
      <c r="GZ11" s="114"/>
      <c r="HA11" s="114"/>
      <c r="HB11" s="114"/>
      <c r="HC11" s="114"/>
      <c r="HD11" s="114"/>
      <c r="HE11" s="114"/>
      <c r="HF11" s="114"/>
      <c r="HG11" s="114"/>
      <c r="HH11" s="114"/>
      <c r="HI11" s="114"/>
      <c r="HJ11" s="114"/>
      <c r="HK11" s="114"/>
      <c r="HL11" s="114"/>
      <c r="HM11" s="114"/>
      <c r="HN11" s="114"/>
      <c r="HO11" s="114"/>
      <c r="HP11" s="114"/>
      <c r="HQ11" s="114"/>
      <c r="HR11" s="114"/>
      <c r="HS11" s="114"/>
      <c r="HT11" s="114"/>
      <c r="HU11" s="114"/>
      <c r="HV11" s="114"/>
      <c r="HW11" s="114"/>
      <c r="HX11" s="114"/>
      <c r="HY11" s="114"/>
      <c r="HZ11" s="114"/>
      <c r="IA11" s="114"/>
      <c r="IB11" s="114"/>
      <c r="IC11" s="114"/>
      <c r="ID11" s="114"/>
      <c r="IE11" s="114"/>
      <c r="IF11" s="114"/>
      <c r="IG11" s="114"/>
      <c r="IH11" s="114"/>
      <c r="II11" s="114"/>
      <c r="IJ11" s="114"/>
      <c r="IK11" s="114"/>
      <c r="IL11" s="114"/>
      <c r="IM11" s="114"/>
      <c r="IN11" s="114"/>
      <c r="IO11" s="114"/>
      <c r="IP11" s="114"/>
      <c r="IQ11" s="114"/>
      <c r="IR11" s="114"/>
      <c r="IS11" s="114"/>
      <c r="IT11" s="114"/>
      <c r="IU11" s="114"/>
      <c r="IV11" s="114"/>
      <c r="IW11" s="114"/>
      <c r="IX11" s="114"/>
      <c r="IY11" s="114"/>
      <c r="IZ11" s="114"/>
      <c r="JA11" s="114"/>
      <c r="JB11" s="114"/>
      <c r="JC11" s="114"/>
      <c r="JD11" s="114"/>
      <c r="JE11" s="114"/>
      <c r="JF11" s="114"/>
      <c r="JG11" s="114"/>
      <c r="JH11" s="114"/>
      <c r="JI11" s="114"/>
      <c r="JJ11" s="114"/>
      <c r="JK11" s="114"/>
      <c r="JL11" s="114"/>
      <c r="JM11" s="114"/>
      <c r="JN11" s="114"/>
      <c r="JO11" s="114"/>
      <c r="JP11" s="114"/>
      <c r="JQ11" s="114"/>
      <c r="JR11" s="114"/>
      <c r="JS11" s="114"/>
      <c r="JT11" s="114"/>
      <c r="JU11" s="114"/>
      <c r="JV11" s="114"/>
      <c r="JW11" s="114"/>
      <c r="JX11" s="114"/>
      <c r="JY11" s="114"/>
      <c r="JZ11" s="114"/>
      <c r="KA11" s="114"/>
      <c r="KB11" s="114"/>
      <c r="KC11" s="114"/>
      <c r="KD11" s="114"/>
      <c r="KE11" s="114"/>
      <c r="KF11" s="114"/>
      <c r="KG11" s="114"/>
      <c r="KH11" s="114"/>
      <c r="KI11" s="114"/>
      <c r="KJ11" s="114"/>
      <c r="KK11" s="114"/>
      <c r="KL11" s="114"/>
      <c r="KM11" s="114"/>
      <c r="KN11" s="114"/>
      <c r="KO11" s="114"/>
      <c r="KP11" s="114"/>
      <c r="KQ11" s="114"/>
      <c r="KR11" s="114"/>
      <c r="KS11" s="114"/>
      <c r="KT11" s="114"/>
      <c r="KU11" s="114"/>
      <c r="KV11" s="114"/>
      <c r="KW11" s="114"/>
      <c r="KX11" s="114"/>
      <c r="KY11" s="114"/>
      <c r="KZ11" s="114"/>
      <c r="LA11" s="114"/>
      <c r="LB11" s="114"/>
      <c r="LC11" s="114"/>
      <c r="LD11" s="114"/>
      <c r="LE11" s="114"/>
      <c r="LF11" s="114"/>
      <c r="LG11" s="114"/>
      <c r="LH11" s="114"/>
      <c r="LI11" s="114"/>
      <c r="LJ11" s="114"/>
      <c r="LK11" s="114"/>
      <c r="LL11" s="114"/>
      <c r="LM11" s="114"/>
      <c r="LN11" s="114"/>
      <c r="LO11" s="114"/>
      <c r="LP11" s="114"/>
      <c r="LQ11" s="114"/>
      <c r="LR11" s="114"/>
      <c r="LS11" s="114"/>
      <c r="LT11" s="114"/>
      <c r="LU11" s="114"/>
      <c r="LV11" s="114"/>
      <c r="LW11" s="114"/>
      <c r="LX11" s="114"/>
      <c r="LY11" s="114"/>
      <c r="LZ11" s="114"/>
      <c r="MA11" s="114"/>
      <c r="MB11" s="114"/>
      <c r="MC11" s="114"/>
      <c r="MD11" s="114"/>
      <c r="ME11" s="114"/>
      <c r="MF11" s="114"/>
      <c r="MG11" s="114"/>
      <c r="MH11" s="114"/>
      <c r="MI11" s="114"/>
      <c r="MJ11" s="114"/>
      <c r="MK11" s="114"/>
      <c r="ML11" s="114"/>
      <c r="MM11" s="114"/>
      <c r="MN11" s="114"/>
      <c r="MO11" s="114"/>
      <c r="MP11" s="114"/>
      <c r="MQ11" s="114"/>
      <c r="MR11" s="114"/>
      <c r="MS11" s="114"/>
      <c r="MT11" s="114"/>
      <c r="MU11" s="114"/>
      <c r="MV11" s="114"/>
      <c r="MW11" s="114"/>
      <c r="MX11" s="114"/>
      <c r="MY11" s="114"/>
      <c r="MZ11" s="114"/>
      <c r="NA11" s="114"/>
      <c r="NB11" s="114"/>
      <c r="NC11" s="114"/>
      <c r="ND11" s="114"/>
      <c r="NE11" s="114"/>
      <c r="NF11" s="114"/>
      <c r="NG11" s="114"/>
      <c r="NH11" s="114"/>
      <c r="NI11" s="114"/>
      <c r="NJ11" s="114"/>
      <c r="NK11" s="114"/>
      <c r="NL11" s="114"/>
      <c r="NM11" s="114"/>
      <c r="NN11" s="114"/>
      <c r="NO11" s="114"/>
      <c r="NP11" s="114"/>
      <c r="NQ11" s="114"/>
      <c r="NR11" s="114"/>
      <c r="NS11" s="114"/>
      <c r="NT11" s="114"/>
      <c r="NU11" s="114"/>
      <c r="NV11" s="114"/>
      <c r="NW11" s="114"/>
      <c r="NX11" s="114"/>
      <c r="NY11" s="114"/>
      <c r="NZ11" s="114"/>
      <c r="OA11" s="114"/>
      <c r="OB11" s="114"/>
      <c r="OC11" s="114"/>
      <c r="OD11" s="114"/>
      <c r="OE11" s="114"/>
      <c r="OF11" s="114"/>
      <c r="OG11" s="114"/>
      <c r="OH11" s="114"/>
      <c r="OI11" s="114"/>
      <c r="OJ11" s="114"/>
      <c r="OK11" s="114"/>
      <c r="OL11" s="114"/>
      <c r="OM11" s="114"/>
      <c r="ON11" s="114"/>
      <c r="OO11" s="114"/>
      <c r="OP11" s="114"/>
      <c r="OQ11" s="114"/>
      <c r="OR11" s="114"/>
      <c r="OS11" s="114"/>
      <c r="OT11" s="114"/>
      <c r="OU11" s="114"/>
      <c r="OV11" s="114"/>
      <c r="OW11" s="114"/>
      <c r="OX11" s="114"/>
      <c r="OY11" s="114"/>
      <c r="OZ11" s="114"/>
      <c r="PA11" s="114"/>
      <c r="PB11" s="114"/>
      <c r="PC11" s="114"/>
      <c r="PD11" s="114"/>
      <c r="PE11" s="114"/>
      <c r="PF11" s="114"/>
      <c r="PG11" s="114"/>
      <c r="PH11" s="114"/>
      <c r="PI11" s="114"/>
      <c r="PJ11" s="114"/>
      <c r="PK11" s="114"/>
      <c r="PL11" s="114"/>
      <c r="PM11" s="114"/>
      <c r="PN11" s="114"/>
      <c r="PO11" s="114"/>
      <c r="PP11" s="114"/>
      <c r="PQ11" s="114"/>
      <c r="PR11" s="114"/>
      <c r="PS11" s="114"/>
      <c r="PT11" s="114"/>
      <c r="PU11" s="114"/>
      <c r="PV11" s="114"/>
      <c r="PW11" s="114"/>
      <c r="PX11" s="114"/>
      <c r="PY11" s="114"/>
      <c r="PZ11" s="114"/>
      <c r="QA11" s="114"/>
      <c r="QB11" s="114"/>
      <c r="QC11" s="114"/>
      <c r="QD11" s="114"/>
      <c r="QE11" s="114"/>
      <c r="QF11" s="114"/>
      <c r="QG11" s="114"/>
      <c r="QH11" s="114"/>
      <c r="QI11" s="114"/>
      <c r="QJ11" s="114"/>
      <c r="QK11" s="114"/>
      <c r="QL11" s="114"/>
      <c r="QM11" s="114"/>
      <c r="QN11" s="114"/>
      <c r="QO11" s="114"/>
      <c r="QP11" s="114"/>
      <c r="QQ11" s="114"/>
      <c r="QR11" s="114"/>
      <c r="QS11" s="114"/>
      <c r="QT11" s="114"/>
      <c r="QU11" s="114"/>
      <c r="QV11" s="114"/>
      <c r="QW11" s="114"/>
      <c r="QX11" s="114"/>
      <c r="QY11" s="114"/>
      <c r="QZ11" s="114"/>
      <c r="RA11" s="114"/>
      <c r="RB11" s="114"/>
      <c r="RC11" s="114"/>
      <c r="RD11" s="114"/>
      <c r="RE11" s="114"/>
      <c r="RF11" s="114"/>
      <c r="RG11" s="114"/>
      <c r="RH11" s="114"/>
      <c r="RI11" s="114"/>
      <c r="RJ11" s="114"/>
      <c r="RK11" s="114"/>
      <c r="RL11" s="114"/>
      <c r="RM11" s="114"/>
      <c r="RN11" s="114"/>
      <c r="RO11" s="114"/>
      <c r="RP11" s="114"/>
      <c r="RQ11" s="114"/>
      <c r="RR11" s="114"/>
      <c r="RS11" s="114"/>
      <c r="RT11" s="114"/>
      <c r="RU11" s="114"/>
      <c r="RV11" s="114"/>
      <c r="RW11" s="114"/>
      <c r="RX11" s="114"/>
      <c r="RY11" s="114"/>
      <c r="RZ11" s="114"/>
      <c r="SA11" s="114"/>
      <c r="SB11" s="114"/>
      <c r="SC11" s="114"/>
      <c r="SD11" s="114"/>
      <c r="SE11" s="114"/>
      <c r="SF11" s="114"/>
      <c r="SG11" s="114"/>
      <c r="SH11" s="114"/>
      <c r="SI11" s="114"/>
      <c r="SJ11" s="114"/>
      <c r="SK11" s="114"/>
      <c r="SL11" s="114"/>
      <c r="SM11" s="114"/>
      <c r="SN11" s="114"/>
      <c r="SO11" s="114"/>
      <c r="SP11" s="114"/>
      <c r="SQ11" s="114"/>
      <c r="SR11" s="114"/>
      <c r="SS11" s="114"/>
      <c r="ST11" s="114"/>
      <c r="SU11" s="114"/>
      <c r="SV11" s="114"/>
      <c r="SW11" s="114"/>
      <c r="SX11" s="114"/>
      <c r="SY11" s="114"/>
      <c r="SZ11" s="114"/>
      <c r="TA11" s="114"/>
      <c r="TB11" s="114"/>
      <c r="TC11" s="114"/>
      <c r="TD11" s="114"/>
      <c r="TE11" s="114"/>
      <c r="TF11" s="114"/>
      <c r="TG11" s="114"/>
      <c r="TH11" s="114"/>
      <c r="TI11" s="114"/>
      <c r="TJ11" s="114"/>
      <c r="TK11" s="114"/>
      <c r="TL11" s="114"/>
      <c r="TM11" s="114"/>
      <c r="TN11" s="114"/>
      <c r="TO11" s="114"/>
      <c r="TP11" s="114"/>
      <c r="TQ11" s="114"/>
      <c r="TR11" s="114"/>
      <c r="TS11" s="114"/>
      <c r="TT11" s="114"/>
      <c r="TU11" s="114"/>
      <c r="TV11" s="114"/>
      <c r="TW11" s="114"/>
      <c r="TX11" s="114"/>
      <c r="TY11" s="114"/>
      <c r="TZ11" s="114"/>
      <c r="UA11" s="114"/>
      <c r="UB11" s="114"/>
      <c r="UC11" s="114"/>
      <c r="UD11" s="114"/>
      <c r="UE11" s="114"/>
      <c r="UF11" s="114"/>
      <c r="UG11" s="114"/>
      <c r="UH11" s="114"/>
      <c r="UI11" s="114"/>
      <c r="UJ11" s="114"/>
      <c r="UK11" s="114"/>
      <c r="UL11" s="114"/>
      <c r="UM11" s="114"/>
      <c r="UN11" s="114"/>
      <c r="UO11" s="114"/>
      <c r="UP11" s="114"/>
      <c r="UQ11" s="114"/>
      <c r="UR11" s="114"/>
      <c r="US11" s="114"/>
      <c r="UT11" s="114"/>
      <c r="UU11" s="114"/>
      <c r="UV11" s="114"/>
      <c r="UW11" s="114"/>
      <c r="UX11" s="114"/>
      <c r="UY11" s="114"/>
      <c r="UZ11" s="114"/>
      <c r="VA11" s="114"/>
      <c r="VB11" s="114"/>
      <c r="VC11" s="114"/>
      <c r="VD11" s="114"/>
      <c r="VE11" s="114"/>
      <c r="VF11" s="114"/>
      <c r="VG11" s="114"/>
      <c r="VH11" s="114"/>
      <c r="VI11" s="114"/>
      <c r="VJ11" s="114"/>
      <c r="VK11" s="114"/>
      <c r="VL11" s="114"/>
      <c r="VM11" s="114"/>
      <c r="VN11" s="114"/>
      <c r="VO11" s="114"/>
      <c r="VP11" s="114"/>
      <c r="VQ11" s="114"/>
      <c r="VR11" s="114"/>
      <c r="VS11" s="114"/>
      <c r="VT11" s="114"/>
      <c r="VU11" s="114"/>
      <c r="VV11" s="114"/>
      <c r="VW11" s="114"/>
      <c r="VX11" s="114"/>
      <c r="VY11" s="114"/>
      <c r="VZ11" s="114"/>
      <c r="WA11" s="114"/>
      <c r="WB11" s="114"/>
      <c r="WC11" s="114"/>
      <c r="WD11" s="114"/>
      <c r="WE11" s="114"/>
      <c r="WF11" s="114"/>
      <c r="WG11" s="114"/>
      <c r="WH11" s="114"/>
      <c r="WI11" s="114"/>
      <c r="WJ11" s="114"/>
      <c r="WK11" s="114"/>
      <c r="WL11" s="114"/>
      <c r="WM11" s="114"/>
      <c r="WN11" s="114"/>
      <c r="WO11" s="114"/>
      <c r="WP11" s="114"/>
      <c r="WQ11" s="114"/>
      <c r="WR11" s="114"/>
      <c r="WS11" s="114"/>
      <c r="WT11" s="114"/>
      <c r="WU11" s="114"/>
      <c r="WV11" s="114"/>
      <c r="WW11" s="114"/>
      <c r="WX11" s="114"/>
      <c r="WY11" s="114"/>
      <c r="WZ11" s="114"/>
      <c r="XA11" s="114"/>
      <c r="XB11" s="114"/>
      <c r="XC11" s="114"/>
      <c r="XD11" s="114"/>
      <c r="XE11" s="114"/>
      <c r="XF11" s="114"/>
      <c r="XG11" s="114"/>
      <c r="XH11" s="114"/>
      <c r="XI11" s="114"/>
      <c r="XJ11" s="114"/>
      <c r="XK11" s="114"/>
      <c r="XL11" s="114"/>
      <c r="XM11" s="114"/>
      <c r="XN11" s="114"/>
      <c r="XO11" s="114"/>
      <c r="XP11" s="114"/>
      <c r="XQ11" s="114"/>
      <c r="XR11" s="114"/>
      <c r="XS11" s="114"/>
      <c r="XT11" s="114"/>
      <c r="XU11" s="114"/>
      <c r="XV11" s="114"/>
      <c r="XW11" s="114"/>
      <c r="XX11" s="114"/>
      <c r="XY11" s="114"/>
      <c r="XZ11" s="114"/>
      <c r="YA11" s="114"/>
      <c r="YB11" s="114"/>
      <c r="YC11" s="114"/>
      <c r="YD11" s="114"/>
      <c r="YE11" s="114"/>
      <c r="YF11" s="114"/>
      <c r="YG11" s="114"/>
      <c r="YH11" s="114"/>
      <c r="YI11" s="114"/>
      <c r="YJ11" s="114"/>
      <c r="YK11" s="114"/>
      <c r="YL11" s="114"/>
      <c r="YM11" s="114"/>
      <c r="YN11" s="114"/>
      <c r="YO11" s="114"/>
      <c r="YP11" s="114"/>
      <c r="YQ11" s="114"/>
      <c r="YR11" s="114"/>
      <c r="YS11" s="114"/>
      <c r="YT11" s="114"/>
      <c r="YU11" s="114"/>
      <c r="YV11" s="114"/>
      <c r="YW11" s="114"/>
      <c r="YX11" s="114"/>
      <c r="YY11" s="114"/>
      <c r="YZ11" s="114"/>
      <c r="ZA11" s="114"/>
      <c r="ZB11" s="114"/>
      <c r="ZC11" s="114"/>
      <c r="ZD11" s="114"/>
      <c r="ZE11" s="114"/>
      <c r="ZF11" s="114"/>
      <c r="ZG11" s="114"/>
      <c r="ZH11" s="114"/>
      <c r="ZI11" s="114"/>
      <c r="ZJ11" s="114"/>
      <c r="ZK11" s="114"/>
      <c r="ZL11" s="114"/>
      <c r="ZM11" s="114"/>
      <c r="ZN11" s="114"/>
      <c r="ZO11" s="114"/>
      <c r="ZP11" s="114"/>
      <c r="ZQ11" s="114"/>
      <c r="ZR11" s="114"/>
      <c r="ZS11" s="114"/>
      <c r="ZT11" s="114"/>
      <c r="ZU11" s="114"/>
      <c r="ZV11" s="114"/>
      <c r="ZW11" s="114"/>
      <c r="ZX11" s="114"/>
      <c r="ZY11" s="114"/>
      <c r="ZZ11" s="114"/>
      <c r="AAA11" s="114"/>
      <c r="AAB11" s="114"/>
      <c r="AAC11" s="114"/>
      <c r="AAD11" s="114"/>
      <c r="AAE11" s="114"/>
      <c r="AAF11" s="114"/>
      <c r="AAG11" s="114"/>
      <c r="AAH11" s="114"/>
      <c r="AAI11" s="114"/>
      <c r="AAJ11" s="114"/>
      <c r="AAK11" s="114"/>
      <c r="AAL11" s="114"/>
      <c r="AAM11" s="114"/>
      <c r="AAN11" s="114"/>
      <c r="AAO11" s="114"/>
      <c r="AAP11" s="114"/>
      <c r="AAQ11" s="114"/>
      <c r="AAR11" s="114"/>
      <c r="AAS11" s="114"/>
      <c r="AAT11" s="114"/>
      <c r="AAU11" s="114"/>
      <c r="AAV11" s="114"/>
      <c r="AAW11" s="114"/>
      <c r="AAX11" s="114"/>
      <c r="AAY11" s="114"/>
      <c r="AAZ11" s="114"/>
      <c r="ABA11" s="114"/>
      <c r="ABB11" s="114"/>
      <c r="ABC11" s="114"/>
      <c r="ABD11" s="114"/>
      <c r="ABE11" s="114"/>
      <c r="ABF11" s="114"/>
      <c r="ABG11" s="114"/>
      <c r="ABH11" s="114"/>
      <c r="ABI11" s="114"/>
      <c r="ABJ11" s="114"/>
      <c r="ABK11" s="114"/>
      <c r="ABL11" s="114"/>
      <c r="ABM11" s="114"/>
      <c r="ABN11" s="114"/>
      <c r="ABO11" s="114"/>
      <c r="ABP11" s="114"/>
      <c r="ABQ11" s="114"/>
      <c r="ABR11" s="114"/>
      <c r="ABS11" s="114"/>
      <c r="ABT11" s="114"/>
      <c r="ABU11" s="114"/>
      <c r="ABV11" s="114"/>
      <c r="ABW11" s="114"/>
      <c r="ABX11" s="114"/>
      <c r="ABY11" s="114"/>
      <c r="ABZ11" s="114"/>
      <c r="ACA11" s="114"/>
      <c r="ACB11" s="114"/>
      <c r="ACC11" s="114"/>
      <c r="ACD11" s="114"/>
      <c r="ACE11" s="114"/>
      <c r="ACF11" s="114"/>
      <c r="ACG11" s="114"/>
      <c r="ACH11" s="114"/>
      <c r="ACI11" s="114"/>
      <c r="ACJ11" s="114"/>
      <c r="ACK11" s="114"/>
      <c r="ACL11" s="114"/>
      <c r="ACM11" s="114"/>
      <c r="ACN11" s="114"/>
      <c r="ACO11" s="114"/>
      <c r="ACP11" s="114"/>
      <c r="ACQ11" s="114"/>
      <c r="ACR11" s="114"/>
      <c r="ACS11" s="114"/>
      <c r="ACT11" s="114"/>
      <c r="ACU11" s="114"/>
      <c r="ACV11" s="114"/>
      <c r="ACW11" s="114"/>
      <c r="ACX11" s="114"/>
      <c r="ACY11" s="114"/>
      <c r="ACZ11" s="114"/>
      <c r="ADA11" s="114"/>
      <c r="ADB11" s="114"/>
      <c r="ADC11" s="114"/>
      <c r="ADD11" s="114"/>
      <c r="ADE11" s="114"/>
      <c r="ADF11" s="114"/>
      <c r="ADG11" s="114"/>
      <c r="ADH11" s="114"/>
      <c r="ADI11" s="114"/>
      <c r="ADJ11" s="114"/>
      <c r="ADK11" s="114"/>
      <c r="ADL11" s="114"/>
      <c r="ADM11" s="114"/>
      <c r="ADN11" s="114"/>
      <c r="ADO11" s="114"/>
      <c r="ADP11" s="114"/>
      <c r="ADQ11" s="114"/>
      <c r="ADR11" s="114"/>
      <c r="ADS11" s="114"/>
      <c r="ADT11" s="114"/>
      <c r="ADU11" s="114"/>
      <c r="ADV11" s="114"/>
      <c r="ADW11" s="114"/>
      <c r="ADX11" s="114"/>
      <c r="ADY11" s="114"/>
      <c r="ADZ11" s="114"/>
      <c r="AEA11" s="114"/>
      <c r="AEB11" s="114"/>
      <c r="AEC11" s="114"/>
      <c r="AED11" s="114"/>
      <c r="AEE11" s="114"/>
      <c r="AEF11" s="114"/>
      <c r="AEG11" s="114"/>
      <c r="AEH11" s="114"/>
      <c r="AEI11" s="114"/>
      <c r="AEJ11" s="114"/>
      <c r="AEK11" s="114"/>
      <c r="AEL11" s="114"/>
      <c r="AEM11" s="114"/>
      <c r="AEN11" s="114"/>
      <c r="AEO11" s="114"/>
      <c r="AEP11" s="114"/>
      <c r="AEQ11" s="114"/>
      <c r="AER11" s="114"/>
      <c r="AES11" s="114"/>
      <c r="AET11" s="114"/>
      <c r="AEU11" s="114"/>
      <c r="AEV11" s="114"/>
      <c r="AEW11" s="114"/>
      <c r="AEX11" s="114"/>
      <c r="AEY11" s="114"/>
      <c r="AEZ11" s="114"/>
      <c r="AFA11" s="114"/>
      <c r="AFB11" s="114"/>
      <c r="AFC11" s="114"/>
      <c r="AFD11" s="114"/>
      <c r="AFE11" s="114"/>
      <c r="AFF11" s="114"/>
      <c r="AFG11" s="114"/>
      <c r="AFH11" s="114"/>
      <c r="AFI11" s="114"/>
      <c r="AFJ11" s="114"/>
      <c r="AFK11" s="114"/>
      <c r="AFL11" s="114"/>
      <c r="AFM11" s="114"/>
      <c r="AFN11" s="114"/>
      <c r="AFO11" s="114"/>
      <c r="AFP11" s="114"/>
      <c r="AFQ11" s="114"/>
      <c r="AFR11" s="114"/>
      <c r="AFS11" s="114"/>
      <c r="AFT11" s="114"/>
      <c r="AFU11" s="114"/>
      <c r="AFV11" s="114"/>
      <c r="AFW11" s="114"/>
      <c r="AFX11" s="114"/>
      <c r="AFY11" s="114"/>
      <c r="AFZ11" s="114"/>
      <c r="AGA11" s="114"/>
      <c r="AGB11" s="114"/>
      <c r="AGC11" s="114"/>
      <c r="AGD11" s="114"/>
      <c r="AGE11" s="114"/>
      <c r="AGF11" s="114"/>
      <c r="AGG11" s="114"/>
      <c r="AGH11" s="114"/>
      <c r="AGI11" s="114"/>
      <c r="AGJ11" s="114"/>
      <c r="AGK11" s="114"/>
      <c r="AGL11" s="114"/>
      <c r="AGM11" s="114"/>
      <c r="AGN11" s="114"/>
      <c r="AGO11" s="114"/>
      <c r="AGP11" s="114"/>
      <c r="AGQ11" s="114"/>
      <c r="AGR11" s="114"/>
      <c r="AGS11" s="114"/>
      <c r="AGT11" s="114"/>
      <c r="AGU11" s="114"/>
      <c r="AGV11" s="114"/>
      <c r="AGW11" s="114"/>
      <c r="AGX11" s="114"/>
      <c r="AGY11" s="114"/>
      <c r="AGZ11" s="114"/>
      <c r="AHA11" s="114"/>
      <c r="AHB11" s="114"/>
      <c r="AHC11" s="114"/>
      <c r="AHD11" s="114"/>
      <c r="AHE11" s="114"/>
      <c r="AHF11" s="114"/>
      <c r="AHG11" s="114"/>
      <c r="AHH11" s="114"/>
      <c r="AHI11" s="114"/>
      <c r="AHJ11" s="114"/>
      <c r="AHK11" s="114"/>
      <c r="AHL11" s="114"/>
      <c r="AHM11" s="114"/>
      <c r="AHN11" s="114"/>
      <c r="AHO11" s="114"/>
      <c r="AHP11" s="114"/>
      <c r="AHQ11" s="114"/>
      <c r="AHR11" s="114"/>
      <c r="AHS11" s="114"/>
      <c r="AHT11" s="114"/>
      <c r="AHU11" s="114"/>
      <c r="AHV11" s="114"/>
      <c r="AHW11" s="114"/>
      <c r="AHX11" s="114"/>
      <c r="AHY11" s="114"/>
      <c r="AHZ11" s="114"/>
      <c r="AIA11" s="114"/>
      <c r="AIB11" s="114"/>
      <c r="AIC11" s="114"/>
      <c r="AID11" s="114"/>
      <c r="AIE11" s="114"/>
      <c r="AIF11" s="114"/>
      <c r="AIG11" s="114"/>
      <c r="AIH11" s="114"/>
      <c r="AII11" s="114"/>
      <c r="AIJ11" s="114"/>
      <c r="AIK11" s="114"/>
      <c r="AIL11" s="114"/>
      <c r="AIM11" s="114"/>
      <c r="AIN11" s="114"/>
      <c r="AIO11" s="114"/>
      <c r="AIP11" s="114"/>
      <c r="AIQ11" s="114"/>
      <c r="AIR11" s="114"/>
      <c r="AIS11" s="114"/>
      <c r="AIT11" s="114"/>
      <c r="AIU11" s="114"/>
      <c r="AIV11" s="114"/>
      <c r="AIW11" s="114"/>
      <c r="AIX11" s="114"/>
      <c r="AIY11" s="114"/>
      <c r="AIZ11" s="114"/>
      <c r="AJA11" s="114"/>
      <c r="AJB11" s="114"/>
      <c r="AJC11" s="114"/>
      <c r="AJD11" s="114"/>
      <c r="AJE11" s="114"/>
      <c r="AJF11" s="114"/>
      <c r="AJG11" s="114"/>
      <c r="AJH11" s="114"/>
      <c r="AJI11" s="114"/>
      <c r="AJJ11" s="114"/>
      <c r="AJK11" s="114"/>
      <c r="AJL11" s="114"/>
      <c r="AJM11" s="114"/>
      <c r="AJN11" s="114"/>
      <c r="AJO11" s="114"/>
      <c r="AJP11" s="114"/>
      <c r="AJQ11" s="114"/>
      <c r="AJR11" s="114"/>
      <c r="AJS11" s="114"/>
      <c r="AJT11" s="114"/>
      <c r="AJU11" s="114"/>
      <c r="AJV11" s="114"/>
      <c r="AJW11" s="114"/>
      <c r="AJX11" s="114"/>
      <c r="AJY11" s="114"/>
      <c r="AJZ11" s="114"/>
      <c r="AKA11" s="114"/>
      <c r="AKB11" s="114"/>
      <c r="AKC11" s="114"/>
      <c r="AKD11" s="114"/>
      <c r="AKE11" s="114"/>
      <c r="AKF11" s="114"/>
    </row>
    <row r="12" spans="1:969" s="115" customFormat="1" ht="91.5" customHeight="1" thickBot="1" x14ac:dyDescent="0.3">
      <c r="A12" s="114"/>
      <c r="B12" s="110"/>
      <c r="C12" s="403" t="s">
        <v>309</v>
      </c>
      <c r="D12" s="428"/>
      <c r="E12" s="321" t="s">
        <v>308</v>
      </c>
      <c r="F12" s="290" t="s">
        <v>310</v>
      </c>
      <c r="G12" s="292">
        <v>3788216.83</v>
      </c>
      <c r="H12" s="293">
        <v>3788216.83</v>
      </c>
      <c r="I12" s="324">
        <v>0</v>
      </c>
      <c r="J12" s="325">
        <v>0</v>
      </c>
      <c r="K12" s="325">
        <v>0</v>
      </c>
      <c r="L12" s="325">
        <v>0</v>
      </c>
      <c r="M12" s="326"/>
      <c r="N12" s="325"/>
      <c r="O12" s="325"/>
      <c r="P12" s="325"/>
      <c r="Q12" s="325"/>
      <c r="R12" s="325"/>
      <c r="S12" s="325"/>
      <c r="T12" s="325">
        <v>2425270</v>
      </c>
      <c r="U12" s="325">
        <v>1362946.83</v>
      </c>
      <c r="V12" s="325"/>
      <c r="W12" s="325"/>
      <c r="X12" s="325">
        <v>0</v>
      </c>
      <c r="Y12" s="325"/>
      <c r="Z12" s="325">
        <v>0</v>
      </c>
      <c r="AA12" s="325">
        <v>0</v>
      </c>
      <c r="AB12" s="325"/>
      <c r="AC12" s="325"/>
      <c r="AD12" s="325"/>
      <c r="AE12" s="113">
        <f t="shared" si="0"/>
        <v>0</v>
      </c>
      <c r="AF12" s="205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4"/>
      <c r="CN12" s="114"/>
      <c r="CO12" s="114"/>
      <c r="CP12" s="114"/>
      <c r="CQ12" s="114"/>
      <c r="CR12" s="114"/>
      <c r="CS12" s="114"/>
      <c r="CT12" s="114"/>
      <c r="CU12" s="114"/>
      <c r="CV12" s="114"/>
      <c r="CW12" s="114"/>
      <c r="CX12" s="114"/>
      <c r="CY12" s="114"/>
      <c r="CZ12" s="114"/>
      <c r="DA12" s="114"/>
      <c r="DB12" s="114"/>
      <c r="DC12" s="114"/>
      <c r="DD12" s="114"/>
      <c r="DE12" s="114"/>
      <c r="DF12" s="114"/>
      <c r="DG12" s="114"/>
      <c r="DH12" s="114"/>
      <c r="DI12" s="114"/>
      <c r="DJ12" s="114"/>
      <c r="DK12" s="114"/>
      <c r="DL12" s="114"/>
      <c r="DM12" s="114"/>
      <c r="DN12" s="114"/>
      <c r="DO12" s="114"/>
      <c r="DP12" s="114"/>
      <c r="DQ12" s="114"/>
      <c r="DR12" s="114"/>
      <c r="DS12" s="114"/>
      <c r="DT12" s="114"/>
      <c r="DU12" s="114"/>
      <c r="DV12" s="114"/>
      <c r="DW12" s="114"/>
      <c r="DX12" s="114"/>
      <c r="DY12" s="114"/>
      <c r="DZ12" s="114"/>
      <c r="EA12" s="114"/>
      <c r="EB12" s="114"/>
      <c r="EC12" s="114"/>
      <c r="ED12" s="114"/>
      <c r="EE12" s="114"/>
      <c r="EF12" s="114"/>
      <c r="EG12" s="114"/>
      <c r="EH12" s="114"/>
      <c r="EI12" s="114"/>
      <c r="EJ12" s="114"/>
      <c r="EK12" s="114"/>
      <c r="EL12" s="114"/>
      <c r="EM12" s="114"/>
      <c r="EN12" s="114"/>
      <c r="EO12" s="114"/>
      <c r="EP12" s="114"/>
      <c r="EQ12" s="114"/>
      <c r="ER12" s="114"/>
      <c r="ES12" s="114"/>
      <c r="ET12" s="114"/>
      <c r="EU12" s="114"/>
      <c r="EV12" s="114"/>
      <c r="EW12" s="114"/>
      <c r="EX12" s="114"/>
      <c r="EY12" s="114"/>
      <c r="EZ12" s="114"/>
      <c r="FA12" s="114"/>
      <c r="FB12" s="114"/>
      <c r="FC12" s="114"/>
      <c r="FD12" s="114"/>
      <c r="FE12" s="114"/>
      <c r="FF12" s="114"/>
      <c r="FG12" s="114"/>
      <c r="FH12" s="114"/>
      <c r="FI12" s="114"/>
      <c r="FJ12" s="114"/>
      <c r="FK12" s="114"/>
      <c r="FL12" s="114"/>
      <c r="FM12" s="114"/>
      <c r="FN12" s="114"/>
      <c r="FO12" s="114"/>
      <c r="FP12" s="114"/>
      <c r="FQ12" s="114"/>
      <c r="FR12" s="114"/>
      <c r="FS12" s="114"/>
      <c r="FT12" s="114"/>
      <c r="FU12" s="114"/>
      <c r="FV12" s="114"/>
      <c r="FW12" s="114"/>
      <c r="FX12" s="114"/>
      <c r="FY12" s="114"/>
      <c r="FZ12" s="114"/>
      <c r="GA12" s="114"/>
      <c r="GB12" s="114"/>
      <c r="GC12" s="114"/>
      <c r="GD12" s="114"/>
      <c r="GE12" s="114"/>
      <c r="GF12" s="114"/>
      <c r="GG12" s="114"/>
      <c r="GH12" s="114"/>
      <c r="GI12" s="114"/>
      <c r="GJ12" s="114"/>
      <c r="GK12" s="114"/>
      <c r="GL12" s="114"/>
      <c r="GM12" s="114"/>
      <c r="GN12" s="114"/>
      <c r="GO12" s="114"/>
      <c r="GP12" s="114"/>
      <c r="GQ12" s="114"/>
      <c r="GR12" s="114"/>
      <c r="GS12" s="114"/>
      <c r="GT12" s="114"/>
      <c r="GU12" s="114"/>
      <c r="GV12" s="114"/>
      <c r="GW12" s="114"/>
      <c r="GX12" s="114"/>
      <c r="GY12" s="114"/>
      <c r="GZ12" s="114"/>
      <c r="HA12" s="114"/>
      <c r="HB12" s="114"/>
      <c r="HC12" s="114"/>
      <c r="HD12" s="114"/>
      <c r="HE12" s="114"/>
      <c r="HF12" s="114"/>
      <c r="HG12" s="114"/>
      <c r="HH12" s="114"/>
      <c r="HI12" s="114"/>
      <c r="HJ12" s="114"/>
      <c r="HK12" s="114"/>
      <c r="HL12" s="114"/>
      <c r="HM12" s="114"/>
      <c r="HN12" s="114"/>
      <c r="HO12" s="114"/>
      <c r="HP12" s="114"/>
      <c r="HQ12" s="114"/>
      <c r="HR12" s="114"/>
      <c r="HS12" s="114"/>
      <c r="HT12" s="114"/>
      <c r="HU12" s="114"/>
      <c r="HV12" s="114"/>
      <c r="HW12" s="114"/>
      <c r="HX12" s="114"/>
      <c r="HY12" s="114"/>
      <c r="HZ12" s="114"/>
      <c r="IA12" s="114"/>
      <c r="IB12" s="114"/>
      <c r="IC12" s="114"/>
      <c r="ID12" s="114"/>
      <c r="IE12" s="114"/>
      <c r="IF12" s="114"/>
      <c r="IG12" s="114"/>
      <c r="IH12" s="114"/>
      <c r="II12" s="114"/>
      <c r="IJ12" s="114"/>
      <c r="IK12" s="114"/>
      <c r="IL12" s="114"/>
      <c r="IM12" s="114"/>
      <c r="IN12" s="114"/>
      <c r="IO12" s="114"/>
      <c r="IP12" s="114"/>
      <c r="IQ12" s="114"/>
      <c r="IR12" s="114"/>
      <c r="IS12" s="114"/>
      <c r="IT12" s="114"/>
      <c r="IU12" s="114"/>
      <c r="IV12" s="114"/>
      <c r="IW12" s="114"/>
      <c r="IX12" s="114"/>
      <c r="IY12" s="114"/>
      <c r="IZ12" s="114"/>
      <c r="JA12" s="114"/>
      <c r="JB12" s="114"/>
      <c r="JC12" s="114"/>
      <c r="JD12" s="114"/>
      <c r="JE12" s="114"/>
      <c r="JF12" s="114"/>
      <c r="JG12" s="114"/>
      <c r="JH12" s="114"/>
      <c r="JI12" s="114"/>
      <c r="JJ12" s="114"/>
      <c r="JK12" s="114"/>
      <c r="JL12" s="114"/>
      <c r="JM12" s="114"/>
      <c r="JN12" s="114"/>
      <c r="JO12" s="114"/>
      <c r="JP12" s="114"/>
      <c r="JQ12" s="114"/>
      <c r="JR12" s="114"/>
      <c r="JS12" s="114"/>
      <c r="JT12" s="114"/>
      <c r="JU12" s="114"/>
      <c r="JV12" s="114"/>
      <c r="JW12" s="114"/>
      <c r="JX12" s="114"/>
      <c r="JY12" s="114"/>
      <c r="JZ12" s="114"/>
      <c r="KA12" s="114"/>
      <c r="KB12" s="114"/>
      <c r="KC12" s="114"/>
      <c r="KD12" s="114"/>
      <c r="KE12" s="114"/>
      <c r="KF12" s="114"/>
      <c r="KG12" s="114"/>
      <c r="KH12" s="114"/>
      <c r="KI12" s="114"/>
      <c r="KJ12" s="114"/>
      <c r="KK12" s="114"/>
      <c r="KL12" s="114"/>
      <c r="KM12" s="114"/>
      <c r="KN12" s="114"/>
      <c r="KO12" s="114"/>
      <c r="KP12" s="114"/>
      <c r="KQ12" s="114"/>
      <c r="KR12" s="114"/>
      <c r="KS12" s="114"/>
      <c r="KT12" s="114"/>
      <c r="KU12" s="114"/>
      <c r="KV12" s="114"/>
      <c r="KW12" s="114"/>
      <c r="KX12" s="114"/>
      <c r="KY12" s="114"/>
      <c r="KZ12" s="114"/>
      <c r="LA12" s="114"/>
      <c r="LB12" s="114"/>
      <c r="LC12" s="114"/>
      <c r="LD12" s="114"/>
      <c r="LE12" s="114"/>
      <c r="LF12" s="114"/>
      <c r="LG12" s="114"/>
      <c r="LH12" s="114"/>
      <c r="LI12" s="114"/>
      <c r="LJ12" s="114"/>
      <c r="LK12" s="114"/>
      <c r="LL12" s="114"/>
      <c r="LM12" s="114"/>
      <c r="LN12" s="114"/>
      <c r="LO12" s="114"/>
      <c r="LP12" s="114"/>
      <c r="LQ12" s="114"/>
      <c r="LR12" s="114"/>
      <c r="LS12" s="114"/>
      <c r="LT12" s="114"/>
      <c r="LU12" s="114"/>
      <c r="LV12" s="114"/>
      <c r="LW12" s="114"/>
      <c r="LX12" s="114"/>
      <c r="LY12" s="114"/>
      <c r="LZ12" s="114"/>
      <c r="MA12" s="114"/>
      <c r="MB12" s="114"/>
      <c r="MC12" s="114"/>
      <c r="MD12" s="114"/>
      <c r="ME12" s="114"/>
      <c r="MF12" s="114"/>
      <c r="MG12" s="114"/>
      <c r="MH12" s="114"/>
      <c r="MI12" s="114"/>
      <c r="MJ12" s="114"/>
      <c r="MK12" s="114"/>
      <c r="ML12" s="114"/>
      <c r="MM12" s="114"/>
      <c r="MN12" s="114"/>
      <c r="MO12" s="114"/>
      <c r="MP12" s="114"/>
      <c r="MQ12" s="114"/>
      <c r="MR12" s="114"/>
      <c r="MS12" s="114"/>
      <c r="MT12" s="114"/>
      <c r="MU12" s="114"/>
      <c r="MV12" s="114"/>
      <c r="MW12" s="114"/>
      <c r="MX12" s="114"/>
      <c r="MY12" s="114"/>
      <c r="MZ12" s="114"/>
      <c r="NA12" s="114"/>
      <c r="NB12" s="114"/>
      <c r="NC12" s="114"/>
      <c r="ND12" s="114"/>
      <c r="NE12" s="114"/>
      <c r="NF12" s="114"/>
      <c r="NG12" s="114"/>
      <c r="NH12" s="114"/>
      <c r="NI12" s="114"/>
      <c r="NJ12" s="114"/>
      <c r="NK12" s="114"/>
      <c r="NL12" s="114"/>
      <c r="NM12" s="114"/>
      <c r="NN12" s="114"/>
      <c r="NO12" s="114"/>
      <c r="NP12" s="114"/>
      <c r="NQ12" s="114"/>
      <c r="NR12" s="114"/>
      <c r="NS12" s="114"/>
      <c r="NT12" s="114"/>
      <c r="NU12" s="114"/>
      <c r="NV12" s="114"/>
      <c r="NW12" s="114"/>
      <c r="NX12" s="114"/>
      <c r="NY12" s="114"/>
      <c r="NZ12" s="114"/>
      <c r="OA12" s="114"/>
      <c r="OB12" s="114"/>
      <c r="OC12" s="114"/>
      <c r="OD12" s="114"/>
      <c r="OE12" s="114"/>
      <c r="OF12" s="114"/>
      <c r="OG12" s="114"/>
      <c r="OH12" s="114"/>
      <c r="OI12" s="114"/>
      <c r="OJ12" s="114"/>
      <c r="OK12" s="114"/>
      <c r="OL12" s="114"/>
      <c r="OM12" s="114"/>
      <c r="ON12" s="114"/>
      <c r="OO12" s="114"/>
      <c r="OP12" s="114"/>
      <c r="OQ12" s="114"/>
      <c r="OR12" s="114"/>
      <c r="OS12" s="114"/>
      <c r="OT12" s="114"/>
      <c r="OU12" s="114"/>
      <c r="OV12" s="114"/>
      <c r="OW12" s="114"/>
      <c r="OX12" s="114"/>
      <c r="OY12" s="114"/>
      <c r="OZ12" s="114"/>
      <c r="PA12" s="114"/>
      <c r="PB12" s="114"/>
      <c r="PC12" s="114"/>
      <c r="PD12" s="114"/>
      <c r="PE12" s="114"/>
      <c r="PF12" s="114"/>
      <c r="PG12" s="114"/>
      <c r="PH12" s="114"/>
      <c r="PI12" s="114"/>
      <c r="PJ12" s="114"/>
      <c r="PK12" s="114"/>
      <c r="PL12" s="114"/>
      <c r="PM12" s="114"/>
      <c r="PN12" s="114"/>
      <c r="PO12" s="114"/>
      <c r="PP12" s="114"/>
      <c r="PQ12" s="114"/>
      <c r="PR12" s="114"/>
      <c r="PS12" s="114"/>
      <c r="PT12" s="114"/>
      <c r="PU12" s="114"/>
      <c r="PV12" s="114"/>
      <c r="PW12" s="114"/>
      <c r="PX12" s="114"/>
      <c r="PY12" s="114"/>
      <c r="PZ12" s="114"/>
      <c r="QA12" s="114"/>
      <c r="QB12" s="114"/>
      <c r="QC12" s="114"/>
      <c r="QD12" s="114"/>
      <c r="QE12" s="114"/>
      <c r="QF12" s="114"/>
      <c r="QG12" s="114"/>
      <c r="QH12" s="114"/>
      <c r="QI12" s="114"/>
      <c r="QJ12" s="114"/>
      <c r="QK12" s="114"/>
      <c r="QL12" s="114"/>
      <c r="QM12" s="114"/>
      <c r="QN12" s="114"/>
      <c r="QO12" s="114"/>
      <c r="QP12" s="114"/>
      <c r="QQ12" s="114"/>
      <c r="QR12" s="114"/>
      <c r="QS12" s="114"/>
      <c r="QT12" s="114"/>
      <c r="QU12" s="114"/>
      <c r="QV12" s="114"/>
      <c r="QW12" s="114"/>
      <c r="QX12" s="114"/>
      <c r="QY12" s="114"/>
      <c r="QZ12" s="114"/>
      <c r="RA12" s="114"/>
      <c r="RB12" s="114"/>
      <c r="RC12" s="114"/>
      <c r="RD12" s="114"/>
      <c r="RE12" s="114"/>
      <c r="RF12" s="114"/>
      <c r="RG12" s="114"/>
      <c r="RH12" s="114"/>
      <c r="RI12" s="114"/>
      <c r="RJ12" s="114"/>
      <c r="RK12" s="114"/>
      <c r="RL12" s="114"/>
      <c r="RM12" s="114"/>
      <c r="RN12" s="114"/>
      <c r="RO12" s="114"/>
      <c r="RP12" s="114"/>
      <c r="RQ12" s="114"/>
      <c r="RR12" s="114"/>
      <c r="RS12" s="114"/>
      <c r="RT12" s="114"/>
      <c r="RU12" s="114"/>
      <c r="RV12" s="114"/>
      <c r="RW12" s="114"/>
      <c r="RX12" s="114"/>
      <c r="RY12" s="114"/>
      <c r="RZ12" s="114"/>
      <c r="SA12" s="114"/>
      <c r="SB12" s="114"/>
      <c r="SC12" s="114"/>
      <c r="SD12" s="114"/>
      <c r="SE12" s="114"/>
      <c r="SF12" s="114"/>
      <c r="SG12" s="114"/>
      <c r="SH12" s="114"/>
      <c r="SI12" s="114"/>
      <c r="SJ12" s="114"/>
      <c r="SK12" s="114"/>
      <c r="SL12" s="114"/>
      <c r="SM12" s="114"/>
      <c r="SN12" s="114"/>
      <c r="SO12" s="114"/>
      <c r="SP12" s="114"/>
      <c r="SQ12" s="114"/>
      <c r="SR12" s="114"/>
      <c r="SS12" s="114"/>
      <c r="ST12" s="114"/>
      <c r="SU12" s="114"/>
      <c r="SV12" s="114"/>
      <c r="SW12" s="114"/>
      <c r="SX12" s="114"/>
      <c r="SY12" s="114"/>
      <c r="SZ12" s="114"/>
      <c r="TA12" s="114"/>
      <c r="TB12" s="114"/>
      <c r="TC12" s="114"/>
      <c r="TD12" s="114"/>
      <c r="TE12" s="114"/>
      <c r="TF12" s="114"/>
      <c r="TG12" s="114"/>
      <c r="TH12" s="114"/>
      <c r="TI12" s="114"/>
      <c r="TJ12" s="114"/>
      <c r="TK12" s="114"/>
      <c r="TL12" s="114"/>
      <c r="TM12" s="114"/>
      <c r="TN12" s="114"/>
      <c r="TO12" s="114"/>
      <c r="TP12" s="114"/>
      <c r="TQ12" s="114"/>
      <c r="TR12" s="114"/>
      <c r="TS12" s="114"/>
      <c r="TT12" s="114"/>
      <c r="TU12" s="114"/>
      <c r="TV12" s="114"/>
      <c r="TW12" s="114"/>
      <c r="TX12" s="114"/>
      <c r="TY12" s="114"/>
      <c r="TZ12" s="114"/>
      <c r="UA12" s="114"/>
      <c r="UB12" s="114"/>
      <c r="UC12" s="114"/>
      <c r="UD12" s="114"/>
      <c r="UE12" s="114"/>
      <c r="UF12" s="114"/>
      <c r="UG12" s="114"/>
      <c r="UH12" s="114"/>
      <c r="UI12" s="114"/>
      <c r="UJ12" s="114"/>
      <c r="UK12" s="114"/>
      <c r="UL12" s="114"/>
      <c r="UM12" s="114"/>
      <c r="UN12" s="114"/>
      <c r="UO12" s="114"/>
      <c r="UP12" s="114"/>
      <c r="UQ12" s="114"/>
      <c r="UR12" s="114"/>
      <c r="US12" s="114"/>
      <c r="UT12" s="114"/>
      <c r="UU12" s="114"/>
      <c r="UV12" s="114"/>
      <c r="UW12" s="114"/>
      <c r="UX12" s="114"/>
      <c r="UY12" s="114"/>
      <c r="UZ12" s="114"/>
      <c r="VA12" s="114"/>
      <c r="VB12" s="114"/>
      <c r="VC12" s="114"/>
      <c r="VD12" s="114"/>
      <c r="VE12" s="114"/>
      <c r="VF12" s="114"/>
      <c r="VG12" s="114"/>
      <c r="VH12" s="114"/>
      <c r="VI12" s="114"/>
      <c r="VJ12" s="114"/>
      <c r="VK12" s="114"/>
      <c r="VL12" s="114"/>
      <c r="VM12" s="114"/>
      <c r="VN12" s="114"/>
      <c r="VO12" s="114"/>
      <c r="VP12" s="114"/>
      <c r="VQ12" s="114"/>
      <c r="VR12" s="114"/>
      <c r="VS12" s="114"/>
      <c r="VT12" s="114"/>
      <c r="VU12" s="114"/>
      <c r="VV12" s="114"/>
      <c r="VW12" s="114"/>
      <c r="VX12" s="114"/>
      <c r="VY12" s="114"/>
      <c r="VZ12" s="114"/>
      <c r="WA12" s="114"/>
      <c r="WB12" s="114"/>
      <c r="WC12" s="114"/>
      <c r="WD12" s="114"/>
      <c r="WE12" s="114"/>
      <c r="WF12" s="114"/>
      <c r="WG12" s="114"/>
      <c r="WH12" s="114"/>
      <c r="WI12" s="114"/>
      <c r="WJ12" s="114"/>
      <c r="WK12" s="114"/>
      <c r="WL12" s="114"/>
      <c r="WM12" s="114"/>
      <c r="WN12" s="114"/>
      <c r="WO12" s="114"/>
      <c r="WP12" s="114"/>
      <c r="WQ12" s="114"/>
      <c r="WR12" s="114"/>
      <c r="WS12" s="114"/>
      <c r="WT12" s="114"/>
      <c r="WU12" s="114"/>
      <c r="WV12" s="114"/>
      <c r="WW12" s="114"/>
      <c r="WX12" s="114"/>
      <c r="WY12" s="114"/>
      <c r="WZ12" s="114"/>
      <c r="XA12" s="114"/>
      <c r="XB12" s="114"/>
      <c r="XC12" s="114"/>
      <c r="XD12" s="114"/>
      <c r="XE12" s="114"/>
      <c r="XF12" s="114"/>
      <c r="XG12" s="114"/>
      <c r="XH12" s="114"/>
      <c r="XI12" s="114"/>
      <c r="XJ12" s="114"/>
      <c r="XK12" s="114"/>
      <c r="XL12" s="114"/>
      <c r="XM12" s="114"/>
      <c r="XN12" s="114"/>
      <c r="XO12" s="114"/>
      <c r="XP12" s="114"/>
      <c r="XQ12" s="114"/>
      <c r="XR12" s="114"/>
      <c r="XS12" s="114"/>
      <c r="XT12" s="114"/>
      <c r="XU12" s="114"/>
      <c r="XV12" s="114"/>
      <c r="XW12" s="114"/>
      <c r="XX12" s="114"/>
      <c r="XY12" s="114"/>
      <c r="XZ12" s="114"/>
      <c r="YA12" s="114"/>
      <c r="YB12" s="114"/>
      <c r="YC12" s="114"/>
      <c r="YD12" s="114"/>
      <c r="YE12" s="114"/>
      <c r="YF12" s="114"/>
      <c r="YG12" s="114"/>
      <c r="YH12" s="114"/>
      <c r="YI12" s="114"/>
      <c r="YJ12" s="114"/>
      <c r="YK12" s="114"/>
      <c r="YL12" s="114"/>
      <c r="YM12" s="114"/>
      <c r="YN12" s="114"/>
      <c r="YO12" s="114"/>
      <c r="YP12" s="114"/>
      <c r="YQ12" s="114"/>
      <c r="YR12" s="114"/>
      <c r="YS12" s="114"/>
      <c r="YT12" s="114"/>
      <c r="YU12" s="114"/>
      <c r="YV12" s="114"/>
      <c r="YW12" s="114"/>
      <c r="YX12" s="114"/>
      <c r="YY12" s="114"/>
      <c r="YZ12" s="114"/>
      <c r="ZA12" s="114"/>
      <c r="ZB12" s="114"/>
      <c r="ZC12" s="114"/>
      <c r="ZD12" s="114"/>
      <c r="ZE12" s="114"/>
      <c r="ZF12" s="114"/>
      <c r="ZG12" s="114"/>
      <c r="ZH12" s="114"/>
      <c r="ZI12" s="114"/>
      <c r="ZJ12" s="114"/>
      <c r="ZK12" s="114"/>
      <c r="ZL12" s="114"/>
      <c r="ZM12" s="114"/>
      <c r="ZN12" s="114"/>
      <c r="ZO12" s="114"/>
      <c r="ZP12" s="114"/>
      <c r="ZQ12" s="114"/>
      <c r="ZR12" s="114"/>
      <c r="ZS12" s="114"/>
      <c r="ZT12" s="114"/>
      <c r="ZU12" s="114"/>
      <c r="ZV12" s="114"/>
      <c r="ZW12" s="114"/>
      <c r="ZX12" s="114"/>
      <c r="ZY12" s="114"/>
      <c r="ZZ12" s="114"/>
      <c r="AAA12" s="114"/>
      <c r="AAB12" s="114"/>
      <c r="AAC12" s="114"/>
      <c r="AAD12" s="114"/>
      <c r="AAE12" s="114"/>
      <c r="AAF12" s="114"/>
      <c r="AAG12" s="114"/>
      <c r="AAH12" s="114"/>
      <c r="AAI12" s="114"/>
      <c r="AAJ12" s="114"/>
      <c r="AAK12" s="114"/>
      <c r="AAL12" s="114"/>
      <c r="AAM12" s="114"/>
      <c r="AAN12" s="114"/>
      <c r="AAO12" s="114"/>
      <c r="AAP12" s="114"/>
      <c r="AAQ12" s="114"/>
      <c r="AAR12" s="114"/>
      <c r="AAS12" s="114"/>
      <c r="AAT12" s="114"/>
      <c r="AAU12" s="114"/>
      <c r="AAV12" s="114"/>
      <c r="AAW12" s="114"/>
      <c r="AAX12" s="114"/>
      <c r="AAY12" s="114"/>
      <c r="AAZ12" s="114"/>
      <c r="ABA12" s="114"/>
      <c r="ABB12" s="114"/>
      <c r="ABC12" s="114"/>
      <c r="ABD12" s="114"/>
      <c r="ABE12" s="114"/>
      <c r="ABF12" s="114"/>
      <c r="ABG12" s="114"/>
      <c r="ABH12" s="114"/>
      <c r="ABI12" s="114"/>
      <c r="ABJ12" s="114"/>
      <c r="ABK12" s="114"/>
      <c r="ABL12" s="114"/>
      <c r="ABM12" s="114"/>
      <c r="ABN12" s="114"/>
      <c r="ABO12" s="114"/>
      <c r="ABP12" s="114"/>
      <c r="ABQ12" s="114"/>
      <c r="ABR12" s="114"/>
      <c r="ABS12" s="114"/>
      <c r="ABT12" s="114"/>
      <c r="ABU12" s="114"/>
      <c r="ABV12" s="114"/>
      <c r="ABW12" s="114"/>
      <c r="ABX12" s="114"/>
      <c r="ABY12" s="114"/>
      <c r="ABZ12" s="114"/>
      <c r="ACA12" s="114"/>
      <c r="ACB12" s="114"/>
      <c r="ACC12" s="114"/>
      <c r="ACD12" s="114"/>
      <c r="ACE12" s="114"/>
      <c r="ACF12" s="114"/>
      <c r="ACG12" s="114"/>
      <c r="ACH12" s="114"/>
      <c r="ACI12" s="114"/>
      <c r="ACJ12" s="114"/>
      <c r="ACK12" s="114"/>
      <c r="ACL12" s="114"/>
      <c r="ACM12" s="114"/>
      <c r="ACN12" s="114"/>
      <c r="ACO12" s="114"/>
      <c r="ACP12" s="114"/>
      <c r="ACQ12" s="114"/>
      <c r="ACR12" s="114"/>
      <c r="ACS12" s="114"/>
      <c r="ACT12" s="114"/>
      <c r="ACU12" s="114"/>
      <c r="ACV12" s="114"/>
      <c r="ACW12" s="114"/>
      <c r="ACX12" s="114"/>
      <c r="ACY12" s="114"/>
      <c r="ACZ12" s="114"/>
      <c r="ADA12" s="114"/>
      <c r="ADB12" s="114"/>
      <c r="ADC12" s="114"/>
      <c r="ADD12" s="114"/>
      <c r="ADE12" s="114"/>
      <c r="ADF12" s="114"/>
      <c r="ADG12" s="114"/>
      <c r="ADH12" s="114"/>
      <c r="ADI12" s="114"/>
      <c r="ADJ12" s="114"/>
      <c r="ADK12" s="114"/>
      <c r="ADL12" s="114"/>
      <c r="ADM12" s="114"/>
      <c r="ADN12" s="114"/>
      <c r="ADO12" s="114"/>
      <c r="ADP12" s="114"/>
      <c r="ADQ12" s="114"/>
      <c r="ADR12" s="114"/>
      <c r="ADS12" s="114"/>
      <c r="ADT12" s="114"/>
      <c r="ADU12" s="114"/>
      <c r="ADV12" s="114"/>
      <c r="ADW12" s="114"/>
      <c r="ADX12" s="114"/>
      <c r="ADY12" s="114"/>
      <c r="ADZ12" s="114"/>
      <c r="AEA12" s="114"/>
      <c r="AEB12" s="114"/>
      <c r="AEC12" s="114"/>
      <c r="AED12" s="114"/>
      <c r="AEE12" s="114"/>
      <c r="AEF12" s="114"/>
      <c r="AEG12" s="114"/>
      <c r="AEH12" s="114"/>
      <c r="AEI12" s="114"/>
      <c r="AEJ12" s="114"/>
      <c r="AEK12" s="114"/>
      <c r="AEL12" s="114"/>
      <c r="AEM12" s="114"/>
      <c r="AEN12" s="114"/>
      <c r="AEO12" s="114"/>
      <c r="AEP12" s="114"/>
      <c r="AEQ12" s="114"/>
      <c r="AER12" s="114"/>
      <c r="AES12" s="114"/>
      <c r="AET12" s="114"/>
      <c r="AEU12" s="114"/>
      <c r="AEV12" s="114"/>
      <c r="AEW12" s="114"/>
      <c r="AEX12" s="114"/>
      <c r="AEY12" s="114"/>
      <c r="AEZ12" s="114"/>
      <c r="AFA12" s="114"/>
      <c r="AFB12" s="114"/>
      <c r="AFC12" s="114"/>
      <c r="AFD12" s="114"/>
      <c r="AFE12" s="114"/>
      <c r="AFF12" s="114"/>
      <c r="AFG12" s="114"/>
      <c r="AFH12" s="114"/>
      <c r="AFI12" s="114"/>
      <c r="AFJ12" s="114"/>
      <c r="AFK12" s="114"/>
      <c r="AFL12" s="114"/>
      <c r="AFM12" s="114"/>
      <c r="AFN12" s="114"/>
      <c r="AFO12" s="114"/>
      <c r="AFP12" s="114"/>
      <c r="AFQ12" s="114"/>
      <c r="AFR12" s="114"/>
      <c r="AFS12" s="114"/>
      <c r="AFT12" s="114"/>
      <c r="AFU12" s="114"/>
      <c r="AFV12" s="114"/>
      <c r="AFW12" s="114"/>
      <c r="AFX12" s="114"/>
      <c r="AFY12" s="114"/>
      <c r="AFZ12" s="114"/>
      <c r="AGA12" s="114"/>
      <c r="AGB12" s="114"/>
      <c r="AGC12" s="114"/>
      <c r="AGD12" s="114"/>
      <c r="AGE12" s="114"/>
      <c r="AGF12" s="114"/>
      <c r="AGG12" s="114"/>
      <c r="AGH12" s="114"/>
      <c r="AGI12" s="114"/>
      <c r="AGJ12" s="114"/>
      <c r="AGK12" s="114"/>
      <c r="AGL12" s="114"/>
      <c r="AGM12" s="114"/>
      <c r="AGN12" s="114"/>
      <c r="AGO12" s="114"/>
      <c r="AGP12" s="114"/>
      <c r="AGQ12" s="114"/>
      <c r="AGR12" s="114"/>
      <c r="AGS12" s="114"/>
      <c r="AGT12" s="114"/>
      <c r="AGU12" s="114"/>
      <c r="AGV12" s="114"/>
      <c r="AGW12" s="114"/>
      <c r="AGX12" s="114"/>
      <c r="AGY12" s="114"/>
      <c r="AGZ12" s="114"/>
      <c r="AHA12" s="114"/>
      <c r="AHB12" s="114"/>
      <c r="AHC12" s="114"/>
      <c r="AHD12" s="114"/>
      <c r="AHE12" s="114"/>
      <c r="AHF12" s="114"/>
      <c r="AHG12" s="114"/>
      <c r="AHH12" s="114"/>
      <c r="AHI12" s="114"/>
      <c r="AHJ12" s="114"/>
      <c r="AHK12" s="114"/>
      <c r="AHL12" s="114"/>
      <c r="AHM12" s="114"/>
      <c r="AHN12" s="114"/>
      <c r="AHO12" s="114"/>
      <c r="AHP12" s="114"/>
      <c r="AHQ12" s="114"/>
      <c r="AHR12" s="114"/>
      <c r="AHS12" s="114"/>
      <c r="AHT12" s="114"/>
      <c r="AHU12" s="114"/>
      <c r="AHV12" s="114"/>
      <c r="AHW12" s="114"/>
      <c r="AHX12" s="114"/>
      <c r="AHY12" s="114"/>
      <c r="AHZ12" s="114"/>
      <c r="AIA12" s="114"/>
      <c r="AIB12" s="114"/>
      <c r="AIC12" s="114"/>
      <c r="AID12" s="114"/>
      <c r="AIE12" s="114"/>
      <c r="AIF12" s="114"/>
      <c r="AIG12" s="114"/>
      <c r="AIH12" s="114"/>
      <c r="AII12" s="114"/>
      <c r="AIJ12" s="114"/>
      <c r="AIK12" s="114"/>
      <c r="AIL12" s="114"/>
      <c r="AIM12" s="114"/>
      <c r="AIN12" s="114"/>
      <c r="AIO12" s="114"/>
      <c r="AIP12" s="114"/>
      <c r="AIQ12" s="114"/>
      <c r="AIR12" s="114"/>
      <c r="AIS12" s="114"/>
      <c r="AIT12" s="114"/>
      <c r="AIU12" s="114"/>
      <c r="AIV12" s="114"/>
      <c r="AIW12" s="114"/>
      <c r="AIX12" s="114"/>
      <c r="AIY12" s="114"/>
      <c r="AIZ12" s="114"/>
      <c r="AJA12" s="114"/>
      <c r="AJB12" s="114"/>
      <c r="AJC12" s="114"/>
      <c r="AJD12" s="114"/>
      <c r="AJE12" s="114"/>
      <c r="AJF12" s="114"/>
      <c r="AJG12" s="114"/>
      <c r="AJH12" s="114"/>
      <c r="AJI12" s="114"/>
      <c r="AJJ12" s="114"/>
      <c r="AJK12" s="114"/>
      <c r="AJL12" s="114"/>
      <c r="AJM12" s="114"/>
      <c r="AJN12" s="114"/>
      <c r="AJO12" s="114"/>
      <c r="AJP12" s="114"/>
      <c r="AJQ12" s="114"/>
      <c r="AJR12" s="114"/>
      <c r="AJS12" s="114"/>
      <c r="AJT12" s="114"/>
      <c r="AJU12" s="114"/>
      <c r="AJV12" s="114"/>
      <c r="AJW12" s="114"/>
      <c r="AJX12" s="114"/>
      <c r="AJY12" s="114"/>
      <c r="AJZ12" s="114"/>
      <c r="AKA12" s="114"/>
      <c r="AKB12" s="114"/>
      <c r="AKC12" s="114"/>
      <c r="AKD12" s="114"/>
      <c r="AKE12" s="114"/>
      <c r="AKF12" s="114"/>
    </row>
    <row r="13" spans="1:969" s="109" customFormat="1" ht="145.5" customHeight="1" thickBot="1" x14ac:dyDescent="0.25">
      <c r="B13" s="110"/>
      <c r="C13" s="403" t="s">
        <v>312</v>
      </c>
      <c r="D13" s="428">
        <v>607</v>
      </c>
      <c r="E13" s="321" t="s">
        <v>311</v>
      </c>
      <c r="F13" s="290" t="s">
        <v>313</v>
      </c>
      <c r="G13" s="292">
        <f>2073800-361597.96</f>
        <v>1712202.04</v>
      </c>
      <c r="H13" s="293">
        <v>1712202.04</v>
      </c>
      <c r="I13" s="324">
        <v>0</v>
      </c>
      <c r="J13" s="112">
        <v>0</v>
      </c>
      <c r="K13" s="112">
        <v>0</v>
      </c>
      <c r="L13" s="325">
        <v>0</v>
      </c>
      <c r="M13" s="326"/>
      <c r="N13" s="112"/>
      <c r="O13" s="112"/>
      <c r="P13" s="325"/>
      <c r="Q13" s="112"/>
      <c r="R13" s="112"/>
      <c r="S13" s="112"/>
      <c r="T13" s="112"/>
      <c r="U13" s="325"/>
      <c r="V13" s="325"/>
      <c r="W13" s="325"/>
      <c r="X13" s="325">
        <v>0</v>
      </c>
      <c r="Y13" s="325"/>
      <c r="Z13" s="325">
        <v>0</v>
      </c>
      <c r="AA13" s="112">
        <v>1712202.04</v>
      </c>
      <c r="AB13" s="112"/>
      <c r="AC13" s="325"/>
      <c r="AD13" s="325"/>
      <c r="AE13" s="113">
        <f t="shared" si="0"/>
        <v>0</v>
      </c>
      <c r="AF13" s="205"/>
    </row>
    <row r="14" spans="1:969" s="115" customFormat="1" ht="164.25" customHeight="1" thickBot="1" x14ac:dyDescent="0.3">
      <c r="A14" s="109"/>
      <c r="B14" s="110"/>
      <c r="C14" s="403" t="s">
        <v>592</v>
      </c>
      <c r="D14" s="428"/>
      <c r="E14" s="321" t="s">
        <v>314</v>
      </c>
      <c r="F14" s="290" t="s">
        <v>315</v>
      </c>
      <c r="G14" s="292">
        <v>1500000</v>
      </c>
      <c r="H14" s="293">
        <v>0</v>
      </c>
      <c r="I14" s="324">
        <v>150000</v>
      </c>
      <c r="J14" s="325">
        <v>1000000</v>
      </c>
      <c r="K14" s="325">
        <v>350000</v>
      </c>
      <c r="L14" s="325">
        <v>0</v>
      </c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>
        <v>150000</v>
      </c>
      <c r="Y14" s="325"/>
      <c r="Z14" s="325">
        <v>1350000</v>
      </c>
      <c r="AA14" s="325">
        <v>0</v>
      </c>
      <c r="AB14" s="325"/>
      <c r="AC14" s="325"/>
      <c r="AD14" s="325"/>
      <c r="AE14" s="113">
        <f t="shared" si="0"/>
        <v>0</v>
      </c>
      <c r="AF14" s="206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4"/>
      <c r="BY14" s="114"/>
      <c r="BZ14" s="114"/>
      <c r="CA14" s="114"/>
      <c r="CB14" s="114"/>
      <c r="CC14" s="114"/>
      <c r="CD14" s="114"/>
      <c r="CE14" s="114"/>
      <c r="CF14" s="114"/>
      <c r="CG14" s="114"/>
      <c r="CH14" s="114"/>
      <c r="CI14" s="114"/>
      <c r="CJ14" s="114"/>
      <c r="CK14" s="114"/>
      <c r="CL14" s="114"/>
      <c r="CM14" s="114"/>
      <c r="CN14" s="114"/>
      <c r="CO14" s="114"/>
      <c r="CP14" s="114"/>
      <c r="CQ14" s="114"/>
      <c r="CR14" s="114"/>
      <c r="CS14" s="114"/>
      <c r="CT14" s="114"/>
      <c r="CU14" s="114"/>
      <c r="CV14" s="114"/>
      <c r="CW14" s="114"/>
      <c r="CX14" s="114"/>
      <c r="CY14" s="114"/>
      <c r="CZ14" s="114"/>
      <c r="DA14" s="114"/>
      <c r="DB14" s="114"/>
      <c r="DC14" s="114"/>
      <c r="DD14" s="114"/>
      <c r="DE14" s="114"/>
      <c r="DF14" s="114"/>
      <c r="DG14" s="114"/>
      <c r="DH14" s="114"/>
      <c r="DI14" s="114"/>
      <c r="DJ14" s="114"/>
      <c r="DK14" s="114"/>
      <c r="DL14" s="114"/>
      <c r="DM14" s="114"/>
      <c r="DN14" s="114"/>
      <c r="DO14" s="114"/>
      <c r="DP14" s="114"/>
      <c r="DQ14" s="114"/>
      <c r="DR14" s="114"/>
      <c r="DS14" s="114"/>
      <c r="DT14" s="114"/>
      <c r="DU14" s="114"/>
      <c r="DV14" s="114"/>
      <c r="DW14" s="114"/>
      <c r="DX14" s="114"/>
      <c r="DY14" s="114"/>
      <c r="DZ14" s="114"/>
      <c r="EA14" s="114"/>
      <c r="EB14" s="114"/>
      <c r="EC14" s="114"/>
      <c r="ED14" s="114"/>
      <c r="EE14" s="114"/>
      <c r="EF14" s="114"/>
      <c r="EG14" s="114"/>
      <c r="EH14" s="114"/>
      <c r="EI14" s="114"/>
      <c r="EJ14" s="114"/>
      <c r="EK14" s="114"/>
      <c r="EL14" s="114"/>
      <c r="EM14" s="114"/>
      <c r="EN14" s="114"/>
      <c r="EO14" s="114"/>
      <c r="EP14" s="114"/>
      <c r="EQ14" s="114"/>
      <c r="ER14" s="114"/>
      <c r="ES14" s="114"/>
      <c r="ET14" s="114"/>
      <c r="EU14" s="114"/>
      <c r="EV14" s="114"/>
      <c r="EW14" s="114"/>
      <c r="EX14" s="114"/>
      <c r="EY14" s="114"/>
      <c r="EZ14" s="114"/>
      <c r="FA14" s="114"/>
      <c r="FB14" s="114"/>
      <c r="FC14" s="114"/>
      <c r="FD14" s="114"/>
      <c r="FE14" s="114"/>
      <c r="FF14" s="114"/>
      <c r="FG14" s="114"/>
      <c r="FH14" s="114"/>
      <c r="FI14" s="114"/>
      <c r="FJ14" s="114"/>
      <c r="FK14" s="114"/>
      <c r="FL14" s="114"/>
      <c r="FM14" s="114"/>
      <c r="FN14" s="114"/>
      <c r="FO14" s="114"/>
      <c r="FP14" s="114"/>
      <c r="FQ14" s="114"/>
      <c r="FR14" s="114"/>
      <c r="FS14" s="114"/>
      <c r="FT14" s="114"/>
      <c r="FU14" s="114"/>
      <c r="FV14" s="114"/>
      <c r="FW14" s="114"/>
      <c r="FX14" s="114"/>
      <c r="FY14" s="114"/>
      <c r="FZ14" s="114"/>
      <c r="GA14" s="114"/>
      <c r="GB14" s="114"/>
      <c r="GC14" s="114"/>
      <c r="GD14" s="114"/>
      <c r="GE14" s="114"/>
      <c r="GF14" s="114"/>
      <c r="GG14" s="114"/>
      <c r="GH14" s="114"/>
      <c r="GI14" s="114"/>
      <c r="GJ14" s="114"/>
      <c r="GK14" s="114"/>
      <c r="GL14" s="114"/>
      <c r="GM14" s="114"/>
      <c r="GN14" s="114"/>
      <c r="GO14" s="114"/>
      <c r="GP14" s="114"/>
      <c r="GQ14" s="114"/>
      <c r="GR14" s="114"/>
      <c r="GS14" s="114"/>
      <c r="GT14" s="114"/>
      <c r="GU14" s="114"/>
      <c r="GV14" s="114"/>
      <c r="GW14" s="114"/>
      <c r="GX14" s="114"/>
      <c r="GY14" s="114"/>
      <c r="GZ14" s="114"/>
      <c r="HA14" s="114"/>
      <c r="HB14" s="114"/>
      <c r="HC14" s="114"/>
      <c r="HD14" s="114"/>
      <c r="HE14" s="114"/>
      <c r="HF14" s="114"/>
      <c r="HG14" s="114"/>
      <c r="HH14" s="114"/>
      <c r="HI14" s="114"/>
      <c r="HJ14" s="114"/>
      <c r="HK14" s="114"/>
      <c r="HL14" s="114"/>
      <c r="HM14" s="114"/>
      <c r="HN14" s="114"/>
      <c r="HO14" s="114"/>
      <c r="HP14" s="114"/>
      <c r="HQ14" s="114"/>
      <c r="HR14" s="114"/>
      <c r="HS14" s="114"/>
      <c r="HT14" s="114"/>
      <c r="HU14" s="114"/>
      <c r="HV14" s="114"/>
      <c r="HW14" s="114"/>
      <c r="HX14" s="114"/>
      <c r="HY14" s="114"/>
      <c r="HZ14" s="114"/>
      <c r="IA14" s="114"/>
      <c r="IB14" s="114"/>
      <c r="IC14" s="114"/>
      <c r="ID14" s="114"/>
      <c r="IE14" s="114"/>
      <c r="IF14" s="114"/>
      <c r="IG14" s="114"/>
      <c r="IH14" s="114"/>
      <c r="II14" s="114"/>
      <c r="IJ14" s="114"/>
      <c r="IK14" s="114"/>
      <c r="IL14" s="114"/>
      <c r="IM14" s="114"/>
      <c r="IN14" s="114"/>
      <c r="IO14" s="114"/>
      <c r="IP14" s="114"/>
      <c r="IQ14" s="114"/>
      <c r="IR14" s="114"/>
      <c r="IS14" s="114"/>
      <c r="IT14" s="114"/>
      <c r="IU14" s="114"/>
      <c r="IV14" s="114"/>
      <c r="IW14" s="114"/>
      <c r="IX14" s="114"/>
      <c r="IY14" s="114"/>
      <c r="IZ14" s="114"/>
      <c r="JA14" s="114"/>
      <c r="JB14" s="114"/>
      <c r="JC14" s="114"/>
      <c r="JD14" s="114"/>
      <c r="JE14" s="114"/>
      <c r="JF14" s="114"/>
      <c r="JG14" s="114"/>
      <c r="JH14" s="114"/>
      <c r="JI14" s="114"/>
      <c r="JJ14" s="114"/>
      <c r="JK14" s="114"/>
      <c r="JL14" s="114"/>
      <c r="JM14" s="114"/>
      <c r="JN14" s="114"/>
      <c r="JO14" s="114"/>
      <c r="JP14" s="114"/>
      <c r="JQ14" s="114"/>
      <c r="JR14" s="114"/>
      <c r="JS14" s="114"/>
      <c r="JT14" s="114"/>
      <c r="JU14" s="114"/>
      <c r="JV14" s="114"/>
      <c r="JW14" s="114"/>
      <c r="JX14" s="114"/>
      <c r="JY14" s="114"/>
      <c r="JZ14" s="114"/>
      <c r="KA14" s="114"/>
      <c r="KB14" s="114"/>
      <c r="KC14" s="114"/>
      <c r="KD14" s="114"/>
      <c r="KE14" s="114"/>
      <c r="KF14" s="114"/>
      <c r="KG14" s="114"/>
      <c r="KH14" s="114"/>
      <c r="KI14" s="114"/>
      <c r="KJ14" s="114"/>
      <c r="KK14" s="114"/>
      <c r="KL14" s="114"/>
      <c r="KM14" s="114"/>
      <c r="KN14" s="114"/>
      <c r="KO14" s="114"/>
      <c r="KP14" s="114"/>
      <c r="KQ14" s="114"/>
      <c r="KR14" s="114"/>
      <c r="KS14" s="114"/>
      <c r="KT14" s="114"/>
      <c r="KU14" s="114"/>
      <c r="KV14" s="114"/>
      <c r="KW14" s="114"/>
      <c r="KX14" s="114"/>
      <c r="KY14" s="114"/>
      <c r="KZ14" s="114"/>
      <c r="LA14" s="114"/>
      <c r="LB14" s="114"/>
      <c r="LC14" s="114"/>
      <c r="LD14" s="114"/>
      <c r="LE14" s="114"/>
      <c r="LF14" s="114"/>
      <c r="LG14" s="114"/>
      <c r="LH14" s="114"/>
      <c r="LI14" s="114"/>
      <c r="LJ14" s="114"/>
      <c r="LK14" s="114"/>
      <c r="LL14" s="114"/>
      <c r="LM14" s="114"/>
      <c r="LN14" s="114"/>
      <c r="LO14" s="114"/>
      <c r="LP14" s="114"/>
      <c r="LQ14" s="114"/>
      <c r="LR14" s="114"/>
      <c r="LS14" s="114"/>
      <c r="LT14" s="114"/>
      <c r="LU14" s="114"/>
      <c r="LV14" s="114"/>
      <c r="LW14" s="114"/>
      <c r="LX14" s="114"/>
      <c r="LY14" s="114"/>
      <c r="LZ14" s="114"/>
      <c r="MA14" s="114"/>
      <c r="MB14" s="114"/>
      <c r="MC14" s="114"/>
      <c r="MD14" s="114"/>
      <c r="ME14" s="114"/>
      <c r="MF14" s="114"/>
      <c r="MG14" s="114"/>
      <c r="MH14" s="114"/>
      <c r="MI14" s="114"/>
      <c r="MJ14" s="114"/>
      <c r="MK14" s="114"/>
      <c r="ML14" s="114"/>
      <c r="MM14" s="114"/>
      <c r="MN14" s="114"/>
      <c r="MO14" s="114"/>
      <c r="MP14" s="114"/>
      <c r="MQ14" s="114"/>
      <c r="MR14" s="114"/>
      <c r="MS14" s="114"/>
      <c r="MT14" s="114"/>
      <c r="MU14" s="114"/>
      <c r="MV14" s="114"/>
      <c r="MW14" s="114"/>
      <c r="MX14" s="114"/>
      <c r="MY14" s="114"/>
      <c r="MZ14" s="114"/>
      <c r="NA14" s="114"/>
      <c r="NB14" s="114"/>
      <c r="NC14" s="114"/>
      <c r="ND14" s="114"/>
      <c r="NE14" s="114"/>
      <c r="NF14" s="114"/>
      <c r="NG14" s="114"/>
      <c r="NH14" s="114"/>
      <c r="NI14" s="114"/>
      <c r="NJ14" s="114"/>
      <c r="NK14" s="114"/>
      <c r="NL14" s="114"/>
      <c r="NM14" s="114"/>
      <c r="NN14" s="114"/>
      <c r="NO14" s="114"/>
      <c r="NP14" s="114"/>
      <c r="NQ14" s="114"/>
      <c r="NR14" s="114"/>
      <c r="NS14" s="114"/>
      <c r="NT14" s="114"/>
      <c r="NU14" s="114"/>
      <c r="NV14" s="114"/>
      <c r="NW14" s="114"/>
      <c r="NX14" s="114"/>
      <c r="NY14" s="114"/>
      <c r="NZ14" s="114"/>
      <c r="OA14" s="114"/>
      <c r="OB14" s="114"/>
      <c r="OC14" s="114"/>
      <c r="OD14" s="114"/>
      <c r="OE14" s="114"/>
      <c r="OF14" s="114"/>
      <c r="OG14" s="114"/>
      <c r="OH14" s="114"/>
      <c r="OI14" s="114"/>
      <c r="OJ14" s="114"/>
      <c r="OK14" s="114"/>
      <c r="OL14" s="114"/>
      <c r="OM14" s="114"/>
      <c r="ON14" s="114"/>
      <c r="OO14" s="114"/>
      <c r="OP14" s="114"/>
      <c r="OQ14" s="114"/>
      <c r="OR14" s="114"/>
      <c r="OS14" s="114"/>
      <c r="OT14" s="114"/>
      <c r="OU14" s="114"/>
      <c r="OV14" s="114"/>
      <c r="OW14" s="114"/>
      <c r="OX14" s="114"/>
      <c r="OY14" s="114"/>
      <c r="OZ14" s="114"/>
      <c r="PA14" s="114"/>
      <c r="PB14" s="114"/>
      <c r="PC14" s="114"/>
      <c r="PD14" s="114"/>
      <c r="PE14" s="114"/>
      <c r="PF14" s="114"/>
      <c r="PG14" s="114"/>
      <c r="PH14" s="114"/>
      <c r="PI14" s="114"/>
      <c r="PJ14" s="114"/>
      <c r="PK14" s="114"/>
      <c r="PL14" s="114"/>
      <c r="PM14" s="114"/>
      <c r="PN14" s="114"/>
      <c r="PO14" s="114"/>
      <c r="PP14" s="114"/>
      <c r="PQ14" s="114"/>
      <c r="PR14" s="114"/>
      <c r="PS14" s="114"/>
      <c r="PT14" s="114"/>
      <c r="PU14" s="114"/>
      <c r="PV14" s="114"/>
      <c r="PW14" s="114"/>
      <c r="PX14" s="114"/>
      <c r="PY14" s="114"/>
      <c r="PZ14" s="114"/>
      <c r="QA14" s="114"/>
      <c r="QB14" s="114"/>
      <c r="QC14" s="114"/>
      <c r="QD14" s="114"/>
      <c r="QE14" s="114"/>
      <c r="QF14" s="114"/>
      <c r="QG14" s="114"/>
      <c r="QH14" s="114"/>
      <c r="QI14" s="114"/>
      <c r="QJ14" s="114"/>
      <c r="QK14" s="114"/>
      <c r="QL14" s="114"/>
      <c r="QM14" s="114"/>
      <c r="QN14" s="114"/>
      <c r="QO14" s="114"/>
      <c r="QP14" s="114"/>
      <c r="QQ14" s="114"/>
      <c r="QR14" s="114"/>
      <c r="QS14" s="114"/>
      <c r="QT14" s="114"/>
      <c r="QU14" s="114"/>
      <c r="QV14" s="114"/>
      <c r="QW14" s="114"/>
      <c r="QX14" s="114"/>
      <c r="QY14" s="114"/>
      <c r="QZ14" s="114"/>
      <c r="RA14" s="114"/>
      <c r="RB14" s="114"/>
      <c r="RC14" s="114"/>
      <c r="RD14" s="114"/>
      <c r="RE14" s="114"/>
      <c r="RF14" s="114"/>
      <c r="RG14" s="114"/>
      <c r="RH14" s="114"/>
      <c r="RI14" s="114"/>
      <c r="RJ14" s="114"/>
      <c r="RK14" s="114"/>
      <c r="RL14" s="114"/>
      <c r="RM14" s="114"/>
      <c r="RN14" s="114"/>
      <c r="RO14" s="114"/>
      <c r="RP14" s="114"/>
      <c r="RQ14" s="114"/>
      <c r="RR14" s="114"/>
      <c r="RS14" s="114"/>
      <c r="RT14" s="114"/>
      <c r="RU14" s="114"/>
      <c r="RV14" s="114"/>
      <c r="RW14" s="114"/>
      <c r="RX14" s="114"/>
      <c r="RY14" s="114"/>
      <c r="RZ14" s="114"/>
      <c r="SA14" s="114"/>
      <c r="SB14" s="114"/>
      <c r="SC14" s="114"/>
      <c r="SD14" s="114"/>
      <c r="SE14" s="114"/>
      <c r="SF14" s="114"/>
      <c r="SG14" s="114"/>
      <c r="SH14" s="114"/>
      <c r="SI14" s="114"/>
      <c r="SJ14" s="114"/>
      <c r="SK14" s="114"/>
      <c r="SL14" s="114"/>
      <c r="SM14" s="114"/>
      <c r="SN14" s="114"/>
      <c r="SO14" s="114"/>
      <c r="SP14" s="114"/>
      <c r="SQ14" s="114"/>
      <c r="SR14" s="114"/>
      <c r="SS14" s="114"/>
      <c r="ST14" s="114"/>
      <c r="SU14" s="114"/>
      <c r="SV14" s="114"/>
      <c r="SW14" s="114"/>
      <c r="SX14" s="114"/>
      <c r="SY14" s="114"/>
      <c r="SZ14" s="114"/>
      <c r="TA14" s="114"/>
      <c r="TB14" s="114"/>
      <c r="TC14" s="114"/>
      <c r="TD14" s="114"/>
      <c r="TE14" s="114"/>
      <c r="TF14" s="114"/>
      <c r="TG14" s="114"/>
      <c r="TH14" s="114"/>
      <c r="TI14" s="114"/>
      <c r="TJ14" s="114"/>
      <c r="TK14" s="114"/>
      <c r="TL14" s="114"/>
      <c r="TM14" s="114"/>
      <c r="TN14" s="114"/>
      <c r="TO14" s="114"/>
      <c r="TP14" s="114"/>
      <c r="TQ14" s="114"/>
      <c r="TR14" s="114"/>
      <c r="TS14" s="114"/>
      <c r="TT14" s="114"/>
      <c r="TU14" s="114"/>
      <c r="TV14" s="114"/>
      <c r="TW14" s="114"/>
      <c r="TX14" s="114"/>
      <c r="TY14" s="114"/>
      <c r="TZ14" s="114"/>
      <c r="UA14" s="114"/>
      <c r="UB14" s="114"/>
      <c r="UC14" s="114"/>
      <c r="UD14" s="114"/>
      <c r="UE14" s="114"/>
      <c r="UF14" s="114"/>
      <c r="UG14" s="114"/>
      <c r="UH14" s="114"/>
      <c r="UI14" s="114"/>
      <c r="UJ14" s="114"/>
      <c r="UK14" s="114"/>
      <c r="UL14" s="114"/>
      <c r="UM14" s="114"/>
      <c r="UN14" s="114"/>
      <c r="UO14" s="114"/>
      <c r="UP14" s="114"/>
      <c r="UQ14" s="114"/>
      <c r="UR14" s="114"/>
      <c r="US14" s="114"/>
      <c r="UT14" s="114"/>
      <c r="UU14" s="114"/>
      <c r="UV14" s="114"/>
      <c r="UW14" s="114"/>
      <c r="UX14" s="114"/>
      <c r="UY14" s="114"/>
      <c r="UZ14" s="114"/>
      <c r="VA14" s="114"/>
      <c r="VB14" s="114"/>
      <c r="VC14" s="114"/>
      <c r="VD14" s="114"/>
      <c r="VE14" s="114"/>
      <c r="VF14" s="114"/>
      <c r="VG14" s="114"/>
      <c r="VH14" s="114"/>
      <c r="VI14" s="114"/>
      <c r="VJ14" s="114"/>
      <c r="VK14" s="114"/>
      <c r="VL14" s="114"/>
      <c r="VM14" s="114"/>
      <c r="VN14" s="114"/>
      <c r="VO14" s="114"/>
      <c r="VP14" s="114"/>
      <c r="VQ14" s="114"/>
      <c r="VR14" s="114"/>
      <c r="VS14" s="114"/>
      <c r="VT14" s="114"/>
      <c r="VU14" s="114"/>
      <c r="VV14" s="114"/>
      <c r="VW14" s="114"/>
      <c r="VX14" s="114"/>
      <c r="VY14" s="114"/>
      <c r="VZ14" s="114"/>
      <c r="WA14" s="114"/>
      <c r="WB14" s="114"/>
      <c r="WC14" s="114"/>
      <c r="WD14" s="114"/>
      <c r="WE14" s="114"/>
      <c r="WF14" s="114"/>
      <c r="WG14" s="114"/>
      <c r="WH14" s="114"/>
      <c r="WI14" s="114"/>
      <c r="WJ14" s="114"/>
      <c r="WK14" s="114"/>
      <c r="WL14" s="114"/>
      <c r="WM14" s="114"/>
      <c r="WN14" s="114"/>
      <c r="WO14" s="114"/>
      <c r="WP14" s="114"/>
      <c r="WQ14" s="114"/>
      <c r="WR14" s="114"/>
      <c r="WS14" s="114"/>
      <c r="WT14" s="114"/>
      <c r="WU14" s="114"/>
      <c r="WV14" s="114"/>
      <c r="WW14" s="114"/>
      <c r="WX14" s="114"/>
      <c r="WY14" s="114"/>
      <c r="WZ14" s="114"/>
      <c r="XA14" s="114"/>
      <c r="XB14" s="114"/>
      <c r="XC14" s="114"/>
      <c r="XD14" s="114"/>
      <c r="XE14" s="114"/>
      <c r="XF14" s="114"/>
      <c r="XG14" s="114"/>
      <c r="XH14" s="114"/>
      <c r="XI14" s="114"/>
      <c r="XJ14" s="114"/>
      <c r="XK14" s="114"/>
      <c r="XL14" s="114"/>
      <c r="XM14" s="114"/>
      <c r="XN14" s="114"/>
      <c r="XO14" s="114"/>
      <c r="XP14" s="114"/>
      <c r="XQ14" s="114"/>
      <c r="XR14" s="114"/>
      <c r="XS14" s="114"/>
      <c r="XT14" s="114"/>
      <c r="XU14" s="114"/>
      <c r="XV14" s="114"/>
      <c r="XW14" s="114"/>
      <c r="XX14" s="114"/>
      <c r="XY14" s="114"/>
      <c r="XZ14" s="114"/>
      <c r="YA14" s="114"/>
      <c r="YB14" s="114"/>
      <c r="YC14" s="114"/>
      <c r="YD14" s="114"/>
      <c r="YE14" s="114"/>
      <c r="YF14" s="114"/>
      <c r="YG14" s="114"/>
      <c r="YH14" s="114"/>
      <c r="YI14" s="114"/>
      <c r="YJ14" s="114"/>
      <c r="YK14" s="114"/>
      <c r="YL14" s="114"/>
      <c r="YM14" s="114"/>
      <c r="YN14" s="114"/>
      <c r="YO14" s="114"/>
      <c r="YP14" s="114"/>
      <c r="YQ14" s="114"/>
      <c r="YR14" s="114"/>
      <c r="YS14" s="114"/>
      <c r="YT14" s="114"/>
      <c r="YU14" s="114"/>
      <c r="YV14" s="114"/>
      <c r="YW14" s="114"/>
      <c r="YX14" s="114"/>
      <c r="YY14" s="114"/>
      <c r="YZ14" s="114"/>
      <c r="ZA14" s="114"/>
      <c r="ZB14" s="114"/>
      <c r="ZC14" s="114"/>
      <c r="ZD14" s="114"/>
      <c r="ZE14" s="114"/>
      <c r="ZF14" s="114"/>
      <c r="ZG14" s="114"/>
      <c r="ZH14" s="114"/>
      <c r="ZI14" s="114"/>
      <c r="ZJ14" s="114"/>
      <c r="ZK14" s="114"/>
      <c r="ZL14" s="114"/>
      <c r="ZM14" s="114"/>
      <c r="ZN14" s="114"/>
      <c r="ZO14" s="114"/>
      <c r="ZP14" s="114"/>
      <c r="ZQ14" s="114"/>
      <c r="ZR14" s="114"/>
      <c r="ZS14" s="114"/>
      <c r="ZT14" s="114"/>
      <c r="ZU14" s="114"/>
      <c r="ZV14" s="114"/>
      <c r="ZW14" s="114"/>
      <c r="ZX14" s="114"/>
      <c r="ZY14" s="114"/>
      <c r="ZZ14" s="114"/>
      <c r="AAA14" s="114"/>
      <c r="AAB14" s="114"/>
      <c r="AAC14" s="114"/>
      <c r="AAD14" s="114"/>
      <c r="AAE14" s="114"/>
      <c r="AAF14" s="114"/>
      <c r="AAG14" s="114"/>
      <c r="AAH14" s="114"/>
      <c r="AAI14" s="114"/>
      <c r="AAJ14" s="114"/>
      <c r="AAK14" s="114"/>
      <c r="AAL14" s="114"/>
      <c r="AAM14" s="114"/>
      <c r="AAN14" s="114"/>
      <c r="AAO14" s="114"/>
      <c r="AAP14" s="114"/>
      <c r="AAQ14" s="114"/>
      <c r="AAR14" s="114"/>
      <c r="AAS14" s="114"/>
      <c r="AAT14" s="114"/>
      <c r="AAU14" s="114"/>
      <c r="AAV14" s="114"/>
      <c r="AAW14" s="114"/>
      <c r="AAX14" s="114"/>
      <c r="AAY14" s="114"/>
      <c r="AAZ14" s="114"/>
      <c r="ABA14" s="114"/>
      <c r="ABB14" s="114"/>
      <c r="ABC14" s="114"/>
      <c r="ABD14" s="114"/>
      <c r="ABE14" s="114"/>
      <c r="ABF14" s="114"/>
      <c r="ABG14" s="114"/>
      <c r="ABH14" s="114"/>
      <c r="ABI14" s="114"/>
      <c r="ABJ14" s="114"/>
      <c r="ABK14" s="114"/>
      <c r="ABL14" s="114"/>
      <c r="ABM14" s="114"/>
      <c r="ABN14" s="114"/>
      <c r="ABO14" s="114"/>
      <c r="ABP14" s="114"/>
      <c r="ABQ14" s="114"/>
      <c r="ABR14" s="114"/>
      <c r="ABS14" s="114"/>
      <c r="ABT14" s="114"/>
      <c r="ABU14" s="114"/>
      <c r="ABV14" s="114"/>
      <c r="ABW14" s="114"/>
      <c r="ABX14" s="114"/>
      <c r="ABY14" s="114"/>
      <c r="ABZ14" s="114"/>
      <c r="ACA14" s="114"/>
      <c r="ACB14" s="114"/>
      <c r="ACC14" s="114"/>
      <c r="ACD14" s="114"/>
      <c r="ACE14" s="114"/>
      <c r="ACF14" s="114"/>
      <c r="ACG14" s="114"/>
      <c r="ACH14" s="114"/>
      <c r="ACI14" s="114"/>
      <c r="ACJ14" s="114"/>
      <c r="ACK14" s="114"/>
      <c r="ACL14" s="114"/>
      <c r="ACM14" s="114"/>
      <c r="ACN14" s="114"/>
      <c r="ACO14" s="114"/>
      <c r="ACP14" s="114"/>
      <c r="ACQ14" s="114"/>
      <c r="ACR14" s="114"/>
      <c r="ACS14" s="114"/>
      <c r="ACT14" s="114"/>
      <c r="ACU14" s="114"/>
      <c r="ACV14" s="114"/>
      <c r="ACW14" s="114"/>
      <c r="ACX14" s="114"/>
      <c r="ACY14" s="114"/>
      <c r="ACZ14" s="114"/>
      <c r="ADA14" s="114"/>
      <c r="ADB14" s="114"/>
      <c r="ADC14" s="114"/>
      <c r="ADD14" s="114"/>
      <c r="ADE14" s="114"/>
      <c r="ADF14" s="114"/>
      <c r="ADG14" s="114"/>
      <c r="ADH14" s="114"/>
      <c r="ADI14" s="114"/>
      <c r="ADJ14" s="114"/>
      <c r="ADK14" s="114"/>
      <c r="ADL14" s="114"/>
      <c r="ADM14" s="114"/>
      <c r="ADN14" s="114"/>
      <c r="ADO14" s="114"/>
      <c r="ADP14" s="114"/>
      <c r="ADQ14" s="114"/>
      <c r="ADR14" s="114"/>
      <c r="ADS14" s="114"/>
      <c r="ADT14" s="114"/>
      <c r="ADU14" s="114"/>
      <c r="ADV14" s="114"/>
      <c r="ADW14" s="114"/>
      <c r="ADX14" s="114"/>
      <c r="ADY14" s="114"/>
      <c r="ADZ14" s="114"/>
      <c r="AEA14" s="114"/>
      <c r="AEB14" s="114"/>
      <c r="AEC14" s="114"/>
      <c r="AED14" s="114"/>
      <c r="AEE14" s="114"/>
      <c r="AEF14" s="114"/>
      <c r="AEG14" s="114"/>
      <c r="AEH14" s="114"/>
      <c r="AEI14" s="114"/>
      <c r="AEJ14" s="114"/>
      <c r="AEK14" s="114"/>
      <c r="AEL14" s="114"/>
      <c r="AEM14" s="114"/>
      <c r="AEN14" s="114"/>
      <c r="AEO14" s="114"/>
      <c r="AEP14" s="114"/>
      <c r="AEQ14" s="114"/>
      <c r="AER14" s="114"/>
      <c r="AES14" s="114"/>
      <c r="AET14" s="114"/>
      <c r="AEU14" s="114"/>
      <c r="AEV14" s="114"/>
      <c r="AEW14" s="114"/>
      <c r="AEX14" s="114"/>
      <c r="AEY14" s="114"/>
      <c r="AEZ14" s="114"/>
      <c r="AFA14" s="114"/>
      <c r="AFB14" s="114"/>
      <c r="AFC14" s="114"/>
      <c r="AFD14" s="114"/>
      <c r="AFE14" s="114"/>
      <c r="AFF14" s="114"/>
      <c r="AFG14" s="114"/>
      <c r="AFH14" s="114"/>
      <c r="AFI14" s="114"/>
      <c r="AFJ14" s="114"/>
      <c r="AFK14" s="114"/>
      <c r="AFL14" s="114"/>
      <c r="AFM14" s="114"/>
      <c r="AFN14" s="114"/>
      <c r="AFO14" s="114"/>
      <c r="AFP14" s="114"/>
      <c r="AFQ14" s="114"/>
      <c r="AFR14" s="114"/>
      <c r="AFS14" s="114"/>
      <c r="AFT14" s="114"/>
      <c r="AFU14" s="114"/>
      <c r="AFV14" s="114"/>
      <c r="AFW14" s="114"/>
      <c r="AFX14" s="114"/>
      <c r="AFY14" s="114"/>
      <c r="AFZ14" s="114"/>
      <c r="AGA14" s="114"/>
      <c r="AGB14" s="114"/>
      <c r="AGC14" s="114"/>
      <c r="AGD14" s="114"/>
      <c r="AGE14" s="114"/>
      <c r="AGF14" s="114"/>
      <c r="AGG14" s="114"/>
      <c r="AGH14" s="114"/>
      <c r="AGI14" s="114"/>
      <c r="AGJ14" s="114"/>
      <c r="AGK14" s="114"/>
      <c r="AGL14" s="114"/>
      <c r="AGM14" s="114"/>
      <c r="AGN14" s="114"/>
      <c r="AGO14" s="114"/>
      <c r="AGP14" s="114"/>
      <c r="AGQ14" s="114"/>
      <c r="AGR14" s="114"/>
      <c r="AGS14" s="114"/>
      <c r="AGT14" s="114"/>
      <c r="AGU14" s="114"/>
      <c r="AGV14" s="114"/>
      <c r="AGW14" s="114"/>
      <c r="AGX14" s="114"/>
      <c r="AGY14" s="114"/>
      <c r="AGZ14" s="114"/>
      <c r="AHA14" s="114"/>
      <c r="AHB14" s="114"/>
      <c r="AHC14" s="114"/>
      <c r="AHD14" s="114"/>
      <c r="AHE14" s="114"/>
      <c r="AHF14" s="114"/>
      <c r="AHG14" s="114"/>
      <c r="AHH14" s="114"/>
      <c r="AHI14" s="114"/>
      <c r="AHJ14" s="114"/>
      <c r="AHK14" s="114"/>
      <c r="AHL14" s="114"/>
      <c r="AHM14" s="114"/>
      <c r="AHN14" s="114"/>
      <c r="AHO14" s="114"/>
      <c r="AHP14" s="114"/>
      <c r="AHQ14" s="114"/>
      <c r="AHR14" s="114"/>
      <c r="AHS14" s="114"/>
      <c r="AHT14" s="114"/>
      <c r="AHU14" s="114"/>
      <c r="AHV14" s="114"/>
      <c r="AHW14" s="114"/>
      <c r="AHX14" s="114"/>
      <c r="AHY14" s="114"/>
      <c r="AHZ14" s="114"/>
      <c r="AIA14" s="114"/>
      <c r="AIB14" s="114"/>
      <c r="AIC14" s="114"/>
      <c r="AID14" s="114"/>
      <c r="AIE14" s="114"/>
      <c r="AIF14" s="114"/>
      <c r="AIG14" s="114"/>
      <c r="AIH14" s="114"/>
      <c r="AII14" s="114"/>
      <c r="AIJ14" s="114"/>
      <c r="AIK14" s="114"/>
      <c r="AIL14" s="114"/>
      <c r="AIM14" s="114"/>
      <c r="AIN14" s="114"/>
      <c r="AIO14" s="114"/>
      <c r="AIP14" s="114"/>
      <c r="AIQ14" s="114"/>
      <c r="AIR14" s="114"/>
      <c r="AIS14" s="114"/>
      <c r="AIT14" s="114"/>
      <c r="AIU14" s="114"/>
      <c r="AIV14" s="114"/>
      <c r="AIW14" s="114"/>
      <c r="AIX14" s="114"/>
      <c r="AIY14" s="114"/>
      <c r="AIZ14" s="114"/>
      <c r="AJA14" s="114"/>
      <c r="AJB14" s="114"/>
      <c r="AJC14" s="114"/>
      <c r="AJD14" s="114"/>
      <c r="AJE14" s="114"/>
      <c r="AJF14" s="114"/>
      <c r="AJG14" s="114"/>
      <c r="AJH14" s="114"/>
      <c r="AJI14" s="114"/>
      <c r="AJJ14" s="114"/>
      <c r="AJK14" s="114"/>
      <c r="AJL14" s="114"/>
      <c r="AJM14" s="114"/>
      <c r="AJN14" s="114"/>
      <c r="AJO14" s="114"/>
      <c r="AJP14" s="114"/>
      <c r="AJQ14" s="114"/>
      <c r="AJR14" s="114"/>
      <c r="AJS14" s="114"/>
      <c r="AJT14" s="114"/>
      <c r="AJU14" s="114"/>
      <c r="AJV14" s="114"/>
      <c r="AJW14" s="114"/>
      <c r="AJX14" s="114"/>
      <c r="AJY14" s="114"/>
      <c r="AJZ14" s="114"/>
      <c r="AKA14" s="114"/>
      <c r="AKB14" s="114"/>
      <c r="AKC14" s="114"/>
      <c r="AKD14" s="114"/>
      <c r="AKE14" s="114"/>
      <c r="AKF14" s="114"/>
    </row>
    <row r="15" spans="1:969" s="115" customFormat="1" ht="87" customHeight="1" thickBot="1" x14ac:dyDescent="0.3">
      <c r="A15" s="114"/>
      <c r="B15" s="110"/>
      <c r="C15" s="403" t="s">
        <v>317</v>
      </c>
      <c r="D15" s="428">
        <v>607</v>
      </c>
      <c r="E15" s="321" t="s">
        <v>316</v>
      </c>
      <c r="F15" s="290" t="s">
        <v>318</v>
      </c>
      <c r="G15" s="292">
        <v>620445</v>
      </c>
      <c r="H15" s="293">
        <v>620445</v>
      </c>
      <c r="I15" s="324">
        <v>0</v>
      </c>
      <c r="J15" s="325">
        <v>0</v>
      </c>
      <c r="K15" s="325">
        <v>0</v>
      </c>
      <c r="L15" s="325">
        <v>0</v>
      </c>
      <c r="M15" s="326"/>
      <c r="N15" s="325"/>
      <c r="O15" s="325"/>
      <c r="P15" s="325"/>
      <c r="Q15" s="325"/>
      <c r="R15" s="325"/>
      <c r="S15" s="325"/>
      <c r="T15" s="325"/>
      <c r="U15" s="325"/>
      <c r="V15" s="325"/>
      <c r="W15" s="325"/>
      <c r="X15" s="325">
        <v>620445</v>
      </c>
      <c r="Y15" s="325"/>
      <c r="Z15" s="325">
        <v>0</v>
      </c>
      <c r="AA15" s="325">
        <v>0</v>
      </c>
      <c r="AB15" s="325"/>
      <c r="AC15" s="325"/>
      <c r="AD15" s="325"/>
      <c r="AE15" s="113">
        <f t="shared" si="0"/>
        <v>0</v>
      </c>
      <c r="AF15" s="207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4"/>
      <c r="CF15" s="114"/>
      <c r="CG15" s="114"/>
      <c r="CH15" s="114"/>
      <c r="CI15" s="114"/>
      <c r="CJ15" s="114"/>
      <c r="CK15" s="114"/>
      <c r="CL15" s="114"/>
      <c r="CM15" s="114"/>
      <c r="CN15" s="114"/>
      <c r="CO15" s="114"/>
      <c r="CP15" s="114"/>
      <c r="CQ15" s="114"/>
      <c r="CR15" s="114"/>
      <c r="CS15" s="114"/>
      <c r="CT15" s="114"/>
      <c r="CU15" s="114"/>
      <c r="CV15" s="114"/>
      <c r="CW15" s="114"/>
      <c r="CX15" s="114"/>
      <c r="CY15" s="114"/>
      <c r="CZ15" s="114"/>
      <c r="DA15" s="114"/>
      <c r="DB15" s="114"/>
      <c r="DC15" s="114"/>
      <c r="DD15" s="114"/>
      <c r="DE15" s="114"/>
      <c r="DF15" s="114"/>
      <c r="DG15" s="114"/>
      <c r="DH15" s="114"/>
      <c r="DI15" s="114"/>
      <c r="DJ15" s="114"/>
      <c r="DK15" s="114"/>
      <c r="DL15" s="114"/>
      <c r="DM15" s="114"/>
      <c r="DN15" s="114"/>
      <c r="DO15" s="114"/>
      <c r="DP15" s="114"/>
      <c r="DQ15" s="114"/>
      <c r="DR15" s="114"/>
      <c r="DS15" s="114"/>
      <c r="DT15" s="114"/>
      <c r="DU15" s="114"/>
      <c r="DV15" s="114"/>
      <c r="DW15" s="114"/>
      <c r="DX15" s="114"/>
      <c r="DY15" s="114"/>
      <c r="DZ15" s="114"/>
      <c r="EA15" s="114"/>
      <c r="EB15" s="114"/>
      <c r="EC15" s="114"/>
      <c r="ED15" s="114"/>
      <c r="EE15" s="114"/>
      <c r="EF15" s="114"/>
      <c r="EG15" s="114"/>
      <c r="EH15" s="114"/>
      <c r="EI15" s="114"/>
      <c r="EJ15" s="114"/>
      <c r="EK15" s="114"/>
      <c r="EL15" s="114"/>
      <c r="EM15" s="114"/>
      <c r="EN15" s="114"/>
      <c r="EO15" s="114"/>
      <c r="EP15" s="114"/>
      <c r="EQ15" s="114"/>
      <c r="ER15" s="114"/>
      <c r="ES15" s="114"/>
      <c r="ET15" s="114"/>
      <c r="EU15" s="114"/>
      <c r="EV15" s="114"/>
      <c r="EW15" s="114"/>
      <c r="EX15" s="114"/>
      <c r="EY15" s="114"/>
      <c r="EZ15" s="114"/>
      <c r="FA15" s="114"/>
      <c r="FB15" s="114"/>
      <c r="FC15" s="114"/>
      <c r="FD15" s="114"/>
      <c r="FE15" s="114"/>
      <c r="FF15" s="114"/>
      <c r="FG15" s="114"/>
      <c r="FH15" s="114"/>
      <c r="FI15" s="114"/>
      <c r="FJ15" s="114"/>
      <c r="FK15" s="114"/>
      <c r="FL15" s="114"/>
      <c r="FM15" s="114"/>
      <c r="FN15" s="114"/>
      <c r="FO15" s="114"/>
      <c r="FP15" s="114"/>
      <c r="FQ15" s="114"/>
      <c r="FR15" s="114"/>
      <c r="FS15" s="114"/>
      <c r="FT15" s="114"/>
      <c r="FU15" s="114"/>
      <c r="FV15" s="114"/>
      <c r="FW15" s="114"/>
      <c r="FX15" s="114"/>
      <c r="FY15" s="114"/>
      <c r="FZ15" s="114"/>
      <c r="GA15" s="114"/>
      <c r="GB15" s="114"/>
      <c r="GC15" s="114"/>
      <c r="GD15" s="114"/>
      <c r="GE15" s="114"/>
      <c r="GF15" s="114"/>
      <c r="GG15" s="114"/>
      <c r="GH15" s="114"/>
      <c r="GI15" s="114"/>
      <c r="GJ15" s="114"/>
      <c r="GK15" s="114"/>
      <c r="GL15" s="114"/>
      <c r="GM15" s="114"/>
      <c r="GN15" s="114"/>
      <c r="GO15" s="114"/>
      <c r="GP15" s="114"/>
      <c r="GQ15" s="114"/>
      <c r="GR15" s="114"/>
      <c r="GS15" s="114"/>
      <c r="GT15" s="114"/>
      <c r="GU15" s="114"/>
      <c r="GV15" s="114"/>
      <c r="GW15" s="114"/>
      <c r="GX15" s="114"/>
      <c r="GY15" s="114"/>
      <c r="GZ15" s="114"/>
      <c r="HA15" s="114"/>
      <c r="HB15" s="114"/>
      <c r="HC15" s="114"/>
      <c r="HD15" s="114"/>
      <c r="HE15" s="114"/>
      <c r="HF15" s="114"/>
      <c r="HG15" s="114"/>
      <c r="HH15" s="114"/>
      <c r="HI15" s="114"/>
      <c r="HJ15" s="114"/>
      <c r="HK15" s="114"/>
      <c r="HL15" s="114"/>
      <c r="HM15" s="114"/>
      <c r="HN15" s="114"/>
      <c r="HO15" s="114"/>
      <c r="HP15" s="114"/>
      <c r="HQ15" s="114"/>
      <c r="HR15" s="114"/>
      <c r="HS15" s="114"/>
      <c r="HT15" s="114"/>
      <c r="HU15" s="114"/>
      <c r="HV15" s="114"/>
      <c r="HW15" s="114"/>
      <c r="HX15" s="114"/>
      <c r="HY15" s="114"/>
      <c r="HZ15" s="114"/>
      <c r="IA15" s="114"/>
      <c r="IB15" s="114"/>
      <c r="IC15" s="114"/>
      <c r="ID15" s="114"/>
      <c r="IE15" s="114"/>
      <c r="IF15" s="114"/>
      <c r="IG15" s="114"/>
      <c r="IH15" s="114"/>
      <c r="II15" s="114"/>
      <c r="IJ15" s="114"/>
      <c r="IK15" s="114"/>
      <c r="IL15" s="114"/>
      <c r="IM15" s="114"/>
      <c r="IN15" s="114"/>
      <c r="IO15" s="114"/>
      <c r="IP15" s="114"/>
      <c r="IQ15" s="114"/>
      <c r="IR15" s="114"/>
      <c r="IS15" s="114"/>
      <c r="IT15" s="114"/>
      <c r="IU15" s="114"/>
      <c r="IV15" s="114"/>
      <c r="IW15" s="114"/>
      <c r="IX15" s="114"/>
      <c r="IY15" s="114"/>
      <c r="IZ15" s="114"/>
      <c r="JA15" s="114"/>
      <c r="JB15" s="114"/>
      <c r="JC15" s="114"/>
      <c r="JD15" s="114"/>
      <c r="JE15" s="114"/>
      <c r="JF15" s="114"/>
      <c r="JG15" s="114"/>
      <c r="JH15" s="114"/>
      <c r="JI15" s="114"/>
      <c r="JJ15" s="114"/>
      <c r="JK15" s="114"/>
      <c r="JL15" s="114"/>
      <c r="JM15" s="114"/>
      <c r="JN15" s="114"/>
      <c r="JO15" s="114"/>
      <c r="JP15" s="114"/>
      <c r="JQ15" s="114"/>
      <c r="JR15" s="114"/>
      <c r="JS15" s="114"/>
      <c r="JT15" s="114"/>
      <c r="JU15" s="114"/>
      <c r="JV15" s="114"/>
      <c r="JW15" s="114"/>
      <c r="JX15" s="114"/>
      <c r="JY15" s="114"/>
      <c r="JZ15" s="114"/>
      <c r="KA15" s="114"/>
      <c r="KB15" s="114"/>
      <c r="KC15" s="114"/>
      <c r="KD15" s="114"/>
      <c r="KE15" s="114"/>
      <c r="KF15" s="114"/>
      <c r="KG15" s="114"/>
      <c r="KH15" s="114"/>
      <c r="KI15" s="114"/>
      <c r="KJ15" s="114"/>
      <c r="KK15" s="114"/>
      <c r="KL15" s="114"/>
      <c r="KM15" s="114"/>
      <c r="KN15" s="114"/>
      <c r="KO15" s="114"/>
      <c r="KP15" s="114"/>
      <c r="KQ15" s="114"/>
      <c r="KR15" s="114"/>
      <c r="KS15" s="114"/>
      <c r="KT15" s="114"/>
      <c r="KU15" s="114"/>
      <c r="KV15" s="114"/>
      <c r="KW15" s="114"/>
      <c r="KX15" s="114"/>
      <c r="KY15" s="114"/>
      <c r="KZ15" s="114"/>
      <c r="LA15" s="114"/>
      <c r="LB15" s="114"/>
      <c r="LC15" s="114"/>
      <c r="LD15" s="114"/>
      <c r="LE15" s="114"/>
      <c r="LF15" s="114"/>
      <c r="LG15" s="114"/>
      <c r="LH15" s="114"/>
      <c r="LI15" s="114"/>
      <c r="LJ15" s="114"/>
      <c r="LK15" s="114"/>
      <c r="LL15" s="114"/>
      <c r="LM15" s="114"/>
      <c r="LN15" s="114"/>
      <c r="LO15" s="114"/>
      <c r="LP15" s="114"/>
      <c r="LQ15" s="114"/>
      <c r="LR15" s="114"/>
      <c r="LS15" s="114"/>
      <c r="LT15" s="114"/>
      <c r="LU15" s="114"/>
      <c r="LV15" s="114"/>
      <c r="LW15" s="114"/>
      <c r="LX15" s="114"/>
      <c r="LY15" s="114"/>
      <c r="LZ15" s="114"/>
      <c r="MA15" s="114"/>
      <c r="MB15" s="114"/>
      <c r="MC15" s="114"/>
      <c r="MD15" s="114"/>
      <c r="ME15" s="114"/>
      <c r="MF15" s="114"/>
      <c r="MG15" s="114"/>
      <c r="MH15" s="114"/>
      <c r="MI15" s="114"/>
      <c r="MJ15" s="114"/>
      <c r="MK15" s="114"/>
      <c r="ML15" s="114"/>
      <c r="MM15" s="114"/>
      <c r="MN15" s="114"/>
      <c r="MO15" s="114"/>
      <c r="MP15" s="114"/>
      <c r="MQ15" s="114"/>
      <c r="MR15" s="114"/>
      <c r="MS15" s="114"/>
      <c r="MT15" s="114"/>
      <c r="MU15" s="114"/>
      <c r="MV15" s="114"/>
      <c r="MW15" s="114"/>
      <c r="MX15" s="114"/>
      <c r="MY15" s="114"/>
      <c r="MZ15" s="114"/>
      <c r="NA15" s="114"/>
      <c r="NB15" s="114"/>
      <c r="NC15" s="114"/>
      <c r="ND15" s="114"/>
      <c r="NE15" s="114"/>
      <c r="NF15" s="114"/>
      <c r="NG15" s="114"/>
      <c r="NH15" s="114"/>
      <c r="NI15" s="114"/>
      <c r="NJ15" s="114"/>
      <c r="NK15" s="114"/>
      <c r="NL15" s="114"/>
      <c r="NM15" s="114"/>
      <c r="NN15" s="114"/>
      <c r="NO15" s="114"/>
      <c r="NP15" s="114"/>
      <c r="NQ15" s="114"/>
      <c r="NR15" s="114"/>
      <c r="NS15" s="114"/>
      <c r="NT15" s="114"/>
      <c r="NU15" s="114"/>
      <c r="NV15" s="114"/>
      <c r="NW15" s="114"/>
      <c r="NX15" s="114"/>
      <c r="NY15" s="114"/>
      <c r="NZ15" s="114"/>
      <c r="OA15" s="114"/>
      <c r="OB15" s="114"/>
      <c r="OC15" s="114"/>
      <c r="OD15" s="114"/>
      <c r="OE15" s="114"/>
      <c r="OF15" s="114"/>
      <c r="OG15" s="114"/>
      <c r="OH15" s="114"/>
      <c r="OI15" s="114"/>
      <c r="OJ15" s="114"/>
      <c r="OK15" s="114"/>
      <c r="OL15" s="114"/>
      <c r="OM15" s="114"/>
      <c r="ON15" s="114"/>
      <c r="OO15" s="114"/>
      <c r="OP15" s="114"/>
      <c r="OQ15" s="114"/>
      <c r="OR15" s="114"/>
      <c r="OS15" s="114"/>
      <c r="OT15" s="114"/>
      <c r="OU15" s="114"/>
      <c r="OV15" s="114"/>
      <c r="OW15" s="114"/>
      <c r="OX15" s="114"/>
      <c r="OY15" s="114"/>
      <c r="OZ15" s="114"/>
      <c r="PA15" s="114"/>
      <c r="PB15" s="114"/>
      <c r="PC15" s="114"/>
      <c r="PD15" s="114"/>
      <c r="PE15" s="114"/>
      <c r="PF15" s="114"/>
      <c r="PG15" s="114"/>
      <c r="PH15" s="114"/>
      <c r="PI15" s="114"/>
      <c r="PJ15" s="114"/>
      <c r="PK15" s="114"/>
      <c r="PL15" s="114"/>
      <c r="PM15" s="114"/>
      <c r="PN15" s="114"/>
      <c r="PO15" s="114"/>
      <c r="PP15" s="114"/>
      <c r="PQ15" s="114"/>
      <c r="PR15" s="114"/>
      <c r="PS15" s="114"/>
      <c r="PT15" s="114"/>
      <c r="PU15" s="114"/>
      <c r="PV15" s="114"/>
      <c r="PW15" s="114"/>
      <c r="PX15" s="114"/>
      <c r="PY15" s="114"/>
      <c r="PZ15" s="114"/>
      <c r="QA15" s="114"/>
      <c r="QB15" s="114"/>
      <c r="QC15" s="114"/>
      <c r="QD15" s="114"/>
      <c r="QE15" s="114"/>
      <c r="QF15" s="114"/>
      <c r="QG15" s="114"/>
      <c r="QH15" s="114"/>
      <c r="QI15" s="114"/>
      <c r="QJ15" s="114"/>
      <c r="QK15" s="114"/>
      <c r="QL15" s="114"/>
      <c r="QM15" s="114"/>
      <c r="QN15" s="114"/>
      <c r="QO15" s="114"/>
      <c r="QP15" s="114"/>
      <c r="QQ15" s="114"/>
      <c r="QR15" s="114"/>
      <c r="QS15" s="114"/>
      <c r="QT15" s="114"/>
      <c r="QU15" s="114"/>
      <c r="QV15" s="114"/>
      <c r="QW15" s="114"/>
      <c r="QX15" s="114"/>
      <c r="QY15" s="114"/>
      <c r="QZ15" s="114"/>
      <c r="RA15" s="114"/>
      <c r="RB15" s="114"/>
      <c r="RC15" s="114"/>
      <c r="RD15" s="114"/>
      <c r="RE15" s="114"/>
      <c r="RF15" s="114"/>
      <c r="RG15" s="114"/>
      <c r="RH15" s="114"/>
      <c r="RI15" s="114"/>
      <c r="RJ15" s="114"/>
      <c r="RK15" s="114"/>
      <c r="RL15" s="114"/>
      <c r="RM15" s="114"/>
      <c r="RN15" s="114"/>
      <c r="RO15" s="114"/>
      <c r="RP15" s="114"/>
      <c r="RQ15" s="114"/>
      <c r="RR15" s="114"/>
      <c r="RS15" s="114"/>
      <c r="RT15" s="114"/>
      <c r="RU15" s="114"/>
      <c r="RV15" s="114"/>
      <c r="RW15" s="114"/>
      <c r="RX15" s="114"/>
      <c r="RY15" s="114"/>
      <c r="RZ15" s="114"/>
      <c r="SA15" s="114"/>
      <c r="SB15" s="114"/>
      <c r="SC15" s="114"/>
      <c r="SD15" s="114"/>
      <c r="SE15" s="114"/>
      <c r="SF15" s="114"/>
      <c r="SG15" s="114"/>
      <c r="SH15" s="114"/>
      <c r="SI15" s="114"/>
      <c r="SJ15" s="114"/>
      <c r="SK15" s="114"/>
      <c r="SL15" s="114"/>
      <c r="SM15" s="114"/>
      <c r="SN15" s="114"/>
      <c r="SO15" s="114"/>
      <c r="SP15" s="114"/>
      <c r="SQ15" s="114"/>
      <c r="SR15" s="114"/>
      <c r="SS15" s="114"/>
      <c r="ST15" s="114"/>
      <c r="SU15" s="114"/>
      <c r="SV15" s="114"/>
      <c r="SW15" s="114"/>
      <c r="SX15" s="114"/>
      <c r="SY15" s="114"/>
      <c r="SZ15" s="114"/>
      <c r="TA15" s="114"/>
      <c r="TB15" s="114"/>
      <c r="TC15" s="114"/>
      <c r="TD15" s="114"/>
      <c r="TE15" s="114"/>
      <c r="TF15" s="114"/>
      <c r="TG15" s="114"/>
      <c r="TH15" s="114"/>
      <c r="TI15" s="114"/>
      <c r="TJ15" s="114"/>
      <c r="TK15" s="114"/>
      <c r="TL15" s="114"/>
      <c r="TM15" s="114"/>
      <c r="TN15" s="114"/>
      <c r="TO15" s="114"/>
      <c r="TP15" s="114"/>
      <c r="TQ15" s="114"/>
      <c r="TR15" s="114"/>
      <c r="TS15" s="114"/>
      <c r="TT15" s="114"/>
      <c r="TU15" s="114"/>
      <c r="TV15" s="114"/>
      <c r="TW15" s="114"/>
      <c r="TX15" s="114"/>
      <c r="TY15" s="114"/>
      <c r="TZ15" s="114"/>
      <c r="UA15" s="114"/>
      <c r="UB15" s="114"/>
      <c r="UC15" s="114"/>
      <c r="UD15" s="114"/>
      <c r="UE15" s="114"/>
      <c r="UF15" s="114"/>
      <c r="UG15" s="114"/>
      <c r="UH15" s="114"/>
      <c r="UI15" s="114"/>
      <c r="UJ15" s="114"/>
      <c r="UK15" s="114"/>
      <c r="UL15" s="114"/>
      <c r="UM15" s="114"/>
      <c r="UN15" s="114"/>
      <c r="UO15" s="114"/>
      <c r="UP15" s="114"/>
      <c r="UQ15" s="114"/>
      <c r="UR15" s="114"/>
      <c r="US15" s="114"/>
      <c r="UT15" s="114"/>
      <c r="UU15" s="114"/>
      <c r="UV15" s="114"/>
      <c r="UW15" s="114"/>
      <c r="UX15" s="114"/>
      <c r="UY15" s="114"/>
      <c r="UZ15" s="114"/>
      <c r="VA15" s="114"/>
      <c r="VB15" s="114"/>
      <c r="VC15" s="114"/>
      <c r="VD15" s="114"/>
      <c r="VE15" s="114"/>
      <c r="VF15" s="114"/>
      <c r="VG15" s="114"/>
      <c r="VH15" s="114"/>
      <c r="VI15" s="114"/>
      <c r="VJ15" s="114"/>
      <c r="VK15" s="114"/>
      <c r="VL15" s="114"/>
      <c r="VM15" s="114"/>
      <c r="VN15" s="114"/>
      <c r="VO15" s="114"/>
      <c r="VP15" s="114"/>
      <c r="VQ15" s="114"/>
      <c r="VR15" s="114"/>
      <c r="VS15" s="114"/>
      <c r="VT15" s="114"/>
      <c r="VU15" s="114"/>
      <c r="VV15" s="114"/>
      <c r="VW15" s="114"/>
      <c r="VX15" s="114"/>
      <c r="VY15" s="114"/>
      <c r="VZ15" s="114"/>
      <c r="WA15" s="114"/>
      <c r="WB15" s="114"/>
      <c r="WC15" s="114"/>
      <c r="WD15" s="114"/>
      <c r="WE15" s="114"/>
      <c r="WF15" s="114"/>
      <c r="WG15" s="114"/>
      <c r="WH15" s="114"/>
      <c r="WI15" s="114"/>
      <c r="WJ15" s="114"/>
      <c r="WK15" s="114"/>
      <c r="WL15" s="114"/>
      <c r="WM15" s="114"/>
      <c r="WN15" s="114"/>
      <c r="WO15" s="114"/>
      <c r="WP15" s="114"/>
      <c r="WQ15" s="114"/>
      <c r="WR15" s="114"/>
      <c r="WS15" s="114"/>
      <c r="WT15" s="114"/>
      <c r="WU15" s="114"/>
      <c r="WV15" s="114"/>
      <c r="WW15" s="114"/>
      <c r="WX15" s="114"/>
      <c r="WY15" s="114"/>
      <c r="WZ15" s="114"/>
      <c r="XA15" s="114"/>
      <c r="XB15" s="114"/>
      <c r="XC15" s="114"/>
      <c r="XD15" s="114"/>
      <c r="XE15" s="114"/>
      <c r="XF15" s="114"/>
      <c r="XG15" s="114"/>
      <c r="XH15" s="114"/>
      <c r="XI15" s="114"/>
      <c r="XJ15" s="114"/>
      <c r="XK15" s="114"/>
      <c r="XL15" s="114"/>
      <c r="XM15" s="114"/>
      <c r="XN15" s="114"/>
      <c r="XO15" s="114"/>
      <c r="XP15" s="114"/>
      <c r="XQ15" s="114"/>
      <c r="XR15" s="114"/>
      <c r="XS15" s="114"/>
      <c r="XT15" s="114"/>
      <c r="XU15" s="114"/>
      <c r="XV15" s="114"/>
      <c r="XW15" s="114"/>
      <c r="XX15" s="114"/>
      <c r="XY15" s="114"/>
      <c r="XZ15" s="114"/>
      <c r="YA15" s="114"/>
      <c r="YB15" s="114"/>
      <c r="YC15" s="114"/>
      <c r="YD15" s="114"/>
      <c r="YE15" s="114"/>
      <c r="YF15" s="114"/>
      <c r="YG15" s="114"/>
      <c r="YH15" s="114"/>
      <c r="YI15" s="114"/>
      <c r="YJ15" s="114"/>
      <c r="YK15" s="114"/>
      <c r="YL15" s="114"/>
      <c r="YM15" s="114"/>
      <c r="YN15" s="114"/>
      <c r="YO15" s="114"/>
      <c r="YP15" s="114"/>
      <c r="YQ15" s="114"/>
      <c r="YR15" s="114"/>
      <c r="YS15" s="114"/>
      <c r="YT15" s="114"/>
      <c r="YU15" s="114"/>
      <c r="YV15" s="114"/>
      <c r="YW15" s="114"/>
      <c r="YX15" s="114"/>
      <c r="YY15" s="114"/>
      <c r="YZ15" s="114"/>
      <c r="ZA15" s="114"/>
      <c r="ZB15" s="114"/>
      <c r="ZC15" s="114"/>
      <c r="ZD15" s="114"/>
      <c r="ZE15" s="114"/>
      <c r="ZF15" s="114"/>
      <c r="ZG15" s="114"/>
      <c r="ZH15" s="114"/>
      <c r="ZI15" s="114"/>
      <c r="ZJ15" s="114"/>
      <c r="ZK15" s="114"/>
      <c r="ZL15" s="114"/>
      <c r="ZM15" s="114"/>
      <c r="ZN15" s="114"/>
      <c r="ZO15" s="114"/>
      <c r="ZP15" s="114"/>
      <c r="ZQ15" s="114"/>
      <c r="ZR15" s="114"/>
      <c r="ZS15" s="114"/>
      <c r="ZT15" s="114"/>
      <c r="ZU15" s="114"/>
      <c r="ZV15" s="114"/>
      <c r="ZW15" s="114"/>
      <c r="ZX15" s="114"/>
      <c r="ZY15" s="114"/>
      <c r="ZZ15" s="114"/>
      <c r="AAA15" s="114"/>
      <c r="AAB15" s="114"/>
      <c r="AAC15" s="114"/>
      <c r="AAD15" s="114"/>
      <c r="AAE15" s="114"/>
      <c r="AAF15" s="114"/>
      <c r="AAG15" s="114"/>
      <c r="AAH15" s="114"/>
      <c r="AAI15" s="114"/>
      <c r="AAJ15" s="114"/>
      <c r="AAK15" s="114"/>
      <c r="AAL15" s="114"/>
      <c r="AAM15" s="114"/>
      <c r="AAN15" s="114"/>
      <c r="AAO15" s="114"/>
      <c r="AAP15" s="114"/>
      <c r="AAQ15" s="114"/>
      <c r="AAR15" s="114"/>
      <c r="AAS15" s="114"/>
      <c r="AAT15" s="114"/>
      <c r="AAU15" s="114"/>
      <c r="AAV15" s="114"/>
      <c r="AAW15" s="114"/>
      <c r="AAX15" s="114"/>
      <c r="AAY15" s="114"/>
      <c r="AAZ15" s="114"/>
      <c r="ABA15" s="114"/>
      <c r="ABB15" s="114"/>
      <c r="ABC15" s="114"/>
      <c r="ABD15" s="114"/>
      <c r="ABE15" s="114"/>
      <c r="ABF15" s="114"/>
      <c r="ABG15" s="114"/>
      <c r="ABH15" s="114"/>
      <c r="ABI15" s="114"/>
      <c r="ABJ15" s="114"/>
      <c r="ABK15" s="114"/>
      <c r="ABL15" s="114"/>
      <c r="ABM15" s="114"/>
      <c r="ABN15" s="114"/>
      <c r="ABO15" s="114"/>
      <c r="ABP15" s="114"/>
      <c r="ABQ15" s="114"/>
      <c r="ABR15" s="114"/>
      <c r="ABS15" s="114"/>
      <c r="ABT15" s="114"/>
      <c r="ABU15" s="114"/>
      <c r="ABV15" s="114"/>
      <c r="ABW15" s="114"/>
      <c r="ABX15" s="114"/>
      <c r="ABY15" s="114"/>
      <c r="ABZ15" s="114"/>
      <c r="ACA15" s="114"/>
      <c r="ACB15" s="114"/>
      <c r="ACC15" s="114"/>
      <c r="ACD15" s="114"/>
      <c r="ACE15" s="114"/>
      <c r="ACF15" s="114"/>
      <c r="ACG15" s="114"/>
      <c r="ACH15" s="114"/>
      <c r="ACI15" s="114"/>
      <c r="ACJ15" s="114"/>
      <c r="ACK15" s="114"/>
      <c r="ACL15" s="114"/>
      <c r="ACM15" s="114"/>
      <c r="ACN15" s="114"/>
      <c r="ACO15" s="114"/>
      <c r="ACP15" s="114"/>
      <c r="ACQ15" s="114"/>
      <c r="ACR15" s="114"/>
      <c r="ACS15" s="114"/>
      <c r="ACT15" s="114"/>
      <c r="ACU15" s="114"/>
      <c r="ACV15" s="114"/>
      <c r="ACW15" s="114"/>
      <c r="ACX15" s="114"/>
      <c r="ACY15" s="114"/>
      <c r="ACZ15" s="114"/>
      <c r="ADA15" s="114"/>
      <c r="ADB15" s="114"/>
      <c r="ADC15" s="114"/>
      <c r="ADD15" s="114"/>
      <c r="ADE15" s="114"/>
      <c r="ADF15" s="114"/>
      <c r="ADG15" s="114"/>
      <c r="ADH15" s="114"/>
      <c r="ADI15" s="114"/>
      <c r="ADJ15" s="114"/>
      <c r="ADK15" s="114"/>
      <c r="ADL15" s="114"/>
      <c r="ADM15" s="114"/>
      <c r="ADN15" s="114"/>
      <c r="ADO15" s="114"/>
      <c r="ADP15" s="114"/>
      <c r="ADQ15" s="114"/>
      <c r="ADR15" s="114"/>
      <c r="ADS15" s="114"/>
      <c r="ADT15" s="114"/>
      <c r="ADU15" s="114"/>
      <c r="ADV15" s="114"/>
      <c r="ADW15" s="114"/>
      <c r="ADX15" s="114"/>
      <c r="ADY15" s="114"/>
      <c r="ADZ15" s="114"/>
      <c r="AEA15" s="114"/>
      <c r="AEB15" s="114"/>
      <c r="AEC15" s="114"/>
      <c r="AED15" s="114"/>
      <c r="AEE15" s="114"/>
      <c r="AEF15" s="114"/>
      <c r="AEG15" s="114"/>
      <c r="AEH15" s="114"/>
      <c r="AEI15" s="114"/>
      <c r="AEJ15" s="114"/>
      <c r="AEK15" s="114"/>
      <c r="AEL15" s="114"/>
      <c r="AEM15" s="114"/>
      <c r="AEN15" s="114"/>
      <c r="AEO15" s="114"/>
      <c r="AEP15" s="114"/>
      <c r="AEQ15" s="114"/>
      <c r="AER15" s="114"/>
      <c r="AES15" s="114"/>
      <c r="AET15" s="114"/>
      <c r="AEU15" s="114"/>
      <c r="AEV15" s="114"/>
      <c r="AEW15" s="114"/>
      <c r="AEX15" s="114"/>
      <c r="AEY15" s="114"/>
      <c r="AEZ15" s="114"/>
      <c r="AFA15" s="114"/>
      <c r="AFB15" s="114"/>
      <c r="AFC15" s="114"/>
      <c r="AFD15" s="114"/>
      <c r="AFE15" s="114"/>
      <c r="AFF15" s="114"/>
      <c r="AFG15" s="114"/>
      <c r="AFH15" s="114"/>
      <c r="AFI15" s="114"/>
      <c r="AFJ15" s="114"/>
      <c r="AFK15" s="114"/>
      <c r="AFL15" s="114"/>
      <c r="AFM15" s="114"/>
      <c r="AFN15" s="114"/>
      <c r="AFO15" s="114"/>
      <c r="AFP15" s="114"/>
      <c r="AFQ15" s="114"/>
      <c r="AFR15" s="114"/>
      <c r="AFS15" s="114"/>
      <c r="AFT15" s="114"/>
      <c r="AFU15" s="114"/>
      <c r="AFV15" s="114"/>
      <c r="AFW15" s="114"/>
      <c r="AFX15" s="114"/>
      <c r="AFY15" s="114"/>
      <c r="AFZ15" s="114"/>
      <c r="AGA15" s="114"/>
      <c r="AGB15" s="114"/>
      <c r="AGC15" s="114"/>
      <c r="AGD15" s="114"/>
      <c r="AGE15" s="114"/>
      <c r="AGF15" s="114"/>
      <c r="AGG15" s="114"/>
      <c r="AGH15" s="114"/>
      <c r="AGI15" s="114"/>
      <c r="AGJ15" s="114"/>
      <c r="AGK15" s="114"/>
      <c r="AGL15" s="114"/>
      <c r="AGM15" s="114"/>
      <c r="AGN15" s="114"/>
      <c r="AGO15" s="114"/>
      <c r="AGP15" s="114"/>
      <c r="AGQ15" s="114"/>
      <c r="AGR15" s="114"/>
      <c r="AGS15" s="114"/>
      <c r="AGT15" s="114"/>
      <c r="AGU15" s="114"/>
      <c r="AGV15" s="114"/>
      <c r="AGW15" s="114"/>
      <c r="AGX15" s="114"/>
      <c r="AGY15" s="114"/>
      <c r="AGZ15" s="114"/>
      <c r="AHA15" s="114"/>
      <c r="AHB15" s="114"/>
      <c r="AHC15" s="114"/>
      <c r="AHD15" s="114"/>
      <c r="AHE15" s="114"/>
      <c r="AHF15" s="114"/>
      <c r="AHG15" s="114"/>
      <c r="AHH15" s="114"/>
      <c r="AHI15" s="114"/>
      <c r="AHJ15" s="114"/>
      <c r="AHK15" s="114"/>
      <c r="AHL15" s="114"/>
      <c r="AHM15" s="114"/>
      <c r="AHN15" s="114"/>
      <c r="AHO15" s="114"/>
      <c r="AHP15" s="114"/>
      <c r="AHQ15" s="114"/>
      <c r="AHR15" s="114"/>
      <c r="AHS15" s="114"/>
      <c r="AHT15" s="114"/>
      <c r="AHU15" s="114"/>
      <c r="AHV15" s="114"/>
      <c r="AHW15" s="114"/>
      <c r="AHX15" s="114"/>
      <c r="AHY15" s="114"/>
      <c r="AHZ15" s="114"/>
      <c r="AIA15" s="114"/>
      <c r="AIB15" s="114"/>
      <c r="AIC15" s="114"/>
      <c r="AID15" s="114"/>
      <c r="AIE15" s="114"/>
      <c r="AIF15" s="114"/>
      <c r="AIG15" s="114"/>
      <c r="AIH15" s="114"/>
      <c r="AII15" s="114"/>
      <c r="AIJ15" s="114"/>
      <c r="AIK15" s="114"/>
      <c r="AIL15" s="114"/>
      <c r="AIM15" s="114"/>
      <c r="AIN15" s="114"/>
      <c r="AIO15" s="114"/>
      <c r="AIP15" s="114"/>
      <c r="AIQ15" s="114"/>
      <c r="AIR15" s="114"/>
      <c r="AIS15" s="114"/>
      <c r="AIT15" s="114"/>
      <c r="AIU15" s="114"/>
      <c r="AIV15" s="114"/>
      <c r="AIW15" s="114"/>
      <c r="AIX15" s="114"/>
      <c r="AIY15" s="114"/>
      <c r="AIZ15" s="114"/>
      <c r="AJA15" s="114"/>
      <c r="AJB15" s="114"/>
      <c r="AJC15" s="114"/>
      <c r="AJD15" s="114"/>
      <c r="AJE15" s="114"/>
      <c r="AJF15" s="114"/>
      <c r="AJG15" s="114"/>
      <c r="AJH15" s="114"/>
      <c r="AJI15" s="114"/>
      <c r="AJJ15" s="114"/>
      <c r="AJK15" s="114"/>
      <c r="AJL15" s="114"/>
      <c r="AJM15" s="114"/>
      <c r="AJN15" s="114"/>
      <c r="AJO15" s="114"/>
      <c r="AJP15" s="114"/>
      <c r="AJQ15" s="114"/>
      <c r="AJR15" s="114"/>
      <c r="AJS15" s="114"/>
      <c r="AJT15" s="114"/>
      <c r="AJU15" s="114"/>
      <c r="AJV15" s="114"/>
      <c r="AJW15" s="114"/>
      <c r="AJX15" s="114"/>
      <c r="AJY15" s="114"/>
      <c r="AJZ15" s="114"/>
      <c r="AKA15" s="114"/>
      <c r="AKB15" s="114"/>
      <c r="AKC15" s="114"/>
      <c r="AKD15" s="114"/>
      <c r="AKE15" s="114"/>
      <c r="AKF15" s="114"/>
    </row>
    <row r="16" spans="1:969" s="115" customFormat="1" ht="117" thickBot="1" x14ac:dyDescent="0.3">
      <c r="A16" s="114"/>
      <c r="B16" s="110"/>
      <c r="C16" s="403" t="s">
        <v>593</v>
      </c>
      <c r="D16" s="428"/>
      <c r="E16" s="321" t="s">
        <v>319</v>
      </c>
      <c r="F16" s="290" t="s">
        <v>320</v>
      </c>
      <c r="G16" s="292">
        <v>500000</v>
      </c>
      <c r="H16" s="293">
        <v>375099.24</v>
      </c>
      <c r="I16" s="324">
        <v>124900.76</v>
      </c>
      <c r="J16" s="325">
        <v>0</v>
      </c>
      <c r="K16" s="325">
        <v>0</v>
      </c>
      <c r="L16" s="325">
        <v>0</v>
      </c>
      <c r="M16" s="326"/>
      <c r="N16" s="325"/>
      <c r="O16" s="325"/>
      <c r="P16" s="325"/>
      <c r="Q16" s="325"/>
      <c r="R16" s="325"/>
      <c r="S16" s="325"/>
      <c r="T16" s="325">
        <v>500000</v>
      </c>
      <c r="U16" s="325"/>
      <c r="V16" s="325"/>
      <c r="W16" s="325"/>
      <c r="X16" s="325">
        <v>0</v>
      </c>
      <c r="Y16" s="325"/>
      <c r="Z16" s="325">
        <v>0</v>
      </c>
      <c r="AA16" s="325">
        <v>0</v>
      </c>
      <c r="AB16" s="325"/>
      <c r="AC16" s="325"/>
      <c r="AD16" s="325"/>
      <c r="AE16" s="113">
        <f t="shared" si="0"/>
        <v>0</v>
      </c>
      <c r="AF16" s="207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K16" s="114"/>
      <c r="BL16" s="114"/>
      <c r="BM16" s="114"/>
      <c r="BN16" s="114"/>
      <c r="BO16" s="114"/>
      <c r="BP16" s="114"/>
      <c r="BQ16" s="114"/>
      <c r="BR16" s="114"/>
      <c r="BS16" s="114"/>
      <c r="BT16" s="114"/>
      <c r="BU16" s="114"/>
      <c r="BV16" s="114"/>
      <c r="BW16" s="114"/>
      <c r="BX16" s="114"/>
      <c r="BY16" s="114"/>
      <c r="BZ16" s="114"/>
      <c r="CA16" s="114"/>
      <c r="CB16" s="114"/>
      <c r="CC16" s="114"/>
      <c r="CD16" s="114"/>
      <c r="CE16" s="114"/>
      <c r="CF16" s="114"/>
      <c r="CG16" s="114"/>
      <c r="CH16" s="114"/>
      <c r="CI16" s="114"/>
      <c r="CJ16" s="114"/>
      <c r="CK16" s="114"/>
      <c r="CL16" s="114"/>
      <c r="CM16" s="114"/>
      <c r="CN16" s="114"/>
      <c r="CO16" s="114"/>
      <c r="CP16" s="114"/>
      <c r="CQ16" s="114"/>
      <c r="CR16" s="114"/>
      <c r="CS16" s="114"/>
      <c r="CT16" s="114"/>
      <c r="CU16" s="114"/>
      <c r="CV16" s="114"/>
      <c r="CW16" s="114"/>
      <c r="CX16" s="114"/>
      <c r="CY16" s="114"/>
      <c r="CZ16" s="114"/>
      <c r="DA16" s="114"/>
      <c r="DB16" s="114"/>
      <c r="DC16" s="114"/>
      <c r="DD16" s="114"/>
      <c r="DE16" s="114"/>
      <c r="DF16" s="114"/>
      <c r="DG16" s="114"/>
      <c r="DH16" s="114"/>
      <c r="DI16" s="114"/>
      <c r="DJ16" s="114"/>
      <c r="DK16" s="114"/>
      <c r="DL16" s="114"/>
      <c r="DM16" s="114"/>
      <c r="DN16" s="114"/>
      <c r="DO16" s="114"/>
      <c r="DP16" s="114"/>
      <c r="DQ16" s="114"/>
      <c r="DR16" s="114"/>
      <c r="DS16" s="114"/>
      <c r="DT16" s="114"/>
      <c r="DU16" s="114"/>
      <c r="DV16" s="114"/>
      <c r="DW16" s="114"/>
      <c r="DX16" s="114"/>
      <c r="DY16" s="114"/>
      <c r="DZ16" s="114"/>
      <c r="EA16" s="114"/>
      <c r="EB16" s="114"/>
      <c r="EC16" s="114"/>
      <c r="ED16" s="114"/>
      <c r="EE16" s="114"/>
      <c r="EF16" s="114"/>
      <c r="EG16" s="114"/>
      <c r="EH16" s="114"/>
      <c r="EI16" s="114"/>
      <c r="EJ16" s="114"/>
      <c r="EK16" s="114"/>
      <c r="EL16" s="114"/>
      <c r="EM16" s="114"/>
      <c r="EN16" s="114"/>
      <c r="EO16" s="114"/>
      <c r="EP16" s="114"/>
      <c r="EQ16" s="114"/>
      <c r="ER16" s="114"/>
      <c r="ES16" s="114"/>
      <c r="ET16" s="114"/>
      <c r="EU16" s="114"/>
      <c r="EV16" s="114"/>
      <c r="EW16" s="114"/>
      <c r="EX16" s="114"/>
      <c r="EY16" s="114"/>
      <c r="EZ16" s="114"/>
      <c r="FA16" s="114"/>
      <c r="FB16" s="114"/>
      <c r="FC16" s="114"/>
      <c r="FD16" s="114"/>
      <c r="FE16" s="114"/>
      <c r="FF16" s="114"/>
      <c r="FG16" s="114"/>
      <c r="FH16" s="114"/>
      <c r="FI16" s="114"/>
      <c r="FJ16" s="114"/>
      <c r="FK16" s="114"/>
      <c r="FL16" s="114"/>
      <c r="FM16" s="114"/>
      <c r="FN16" s="114"/>
      <c r="FO16" s="114"/>
      <c r="FP16" s="114"/>
      <c r="FQ16" s="114"/>
      <c r="FR16" s="114"/>
      <c r="FS16" s="114"/>
      <c r="FT16" s="114"/>
      <c r="FU16" s="114"/>
      <c r="FV16" s="114"/>
      <c r="FW16" s="114"/>
      <c r="FX16" s="114"/>
      <c r="FY16" s="114"/>
      <c r="FZ16" s="114"/>
      <c r="GA16" s="114"/>
      <c r="GB16" s="114"/>
      <c r="GC16" s="114"/>
      <c r="GD16" s="114"/>
      <c r="GE16" s="114"/>
      <c r="GF16" s="114"/>
      <c r="GG16" s="114"/>
      <c r="GH16" s="114"/>
      <c r="GI16" s="114"/>
      <c r="GJ16" s="114"/>
      <c r="GK16" s="114"/>
      <c r="GL16" s="114"/>
      <c r="GM16" s="114"/>
      <c r="GN16" s="114"/>
      <c r="GO16" s="114"/>
      <c r="GP16" s="114"/>
      <c r="GQ16" s="114"/>
      <c r="GR16" s="114"/>
      <c r="GS16" s="114"/>
      <c r="GT16" s="114"/>
      <c r="GU16" s="114"/>
      <c r="GV16" s="114"/>
      <c r="GW16" s="114"/>
      <c r="GX16" s="114"/>
      <c r="GY16" s="114"/>
      <c r="GZ16" s="114"/>
      <c r="HA16" s="114"/>
      <c r="HB16" s="114"/>
      <c r="HC16" s="114"/>
      <c r="HD16" s="114"/>
      <c r="HE16" s="114"/>
      <c r="HF16" s="114"/>
      <c r="HG16" s="114"/>
      <c r="HH16" s="114"/>
      <c r="HI16" s="114"/>
      <c r="HJ16" s="114"/>
      <c r="HK16" s="114"/>
      <c r="HL16" s="114"/>
      <c r="HM16" s="114"/>
      <c r="HN16" s="114"/>
      <c r="HO16" s="114"/>
      <c r="HP16" s="114"/>
      <c r="HQ16" s="114"/>
      <c r="HR16" s="114"/>
      <c r="HS16" s="114"/>
      <c r="HT16" s="114"/>
      <c r="HU16" s="114"/>
      <c r="HV16" s="114"/>
      <c r="HW16" s="114"/>
      <c r="HX16" s="114"/>
      <c r="HY16" s="114"/>
      <c r="HZ16" s="114"/>
      <c r="IA16" s="114"/>
      <c r="IB16" s="114"/>
      <c r="IC16" s="114"/>
      <c r="ID16" s="114"/>
      <c r="IE16" s="114"/>
      <c r="IF16" s="114"/>
      <c r="IG16" s="114"/>
      <c r="IH16" s="114"/>
      <c r="II16" s="114"/>
      <c r="IJ16" s="114"/>
      <c r="IK16" s="114"/>
      <c r="IL16" s="114"/>
      <c r="IM16" s="114"/>
      <c r="IN16" s="114"/>
      <c r="IO16" s="114"/>
      <c r="IP16" s="114"/>
      <c r="IQ16" s="114"/>
      <c r="IR16" s="114"/>
      <c r="IS16" s="114"/>
      <c r="IT16" s="114"/>
      <c r="IU16" s="114"/>
      <c r="IV16" s="114"/>
      <c r="IW16" s="114"/>
      <c r="IX16" s="114"/>
      <c r="IY16" s="114"/>
      <c r="IZ16" s="114"/>
      <c r="JA16" s="114"/>
      <c r="JB16" s="114"/>
      <c r="JC16" s="114"/>
      <c r="JD16" s="114"/>
      <c r="JE16" s="114"/>
      <c r="JF16" s="114"/>
      <c r="JG16" s="114"/>
      <c r="JH16" s="114"/>
      <c r="JI16" s="114"/>
      <c r="JJ16" s="114"/>
      <c r="JK16" s="114"/>
      <c r="JL16" s="114"/>
      <c r="JM16" s="114"/>
      <c r="JN16" s="114"/>
      <c r="JO16" s="114"/>
      <c r="JP16" s="114"/>
      <c r="JQ16" s="114"/>
      <c r="JR16" s="114"/>
      <c r="JS16" s="114"/>
      <c r="JT16" s="114"/>
      <c r="JU16" s="114"/>
      <c r="JV16" s="114"/>
      <c r="JW16" s="114"/>
      <c r="JX16" s="114"/>
      <c r="JY16" s="114"/>
      <c r="JZ16" s="114"/>
      <c r="KA16" s="114"/>
      <c r="KB16" s="114"/>
      <c r="KC16" s="114"/>
      <c r="KD16" s="114"/>
      <c r="KE16" s="114"/>
      <c r="KF16" s="114"/>
      <c r="KG16" s="114"/>
      <c r="KH16" s="114"/>
      <c r="KI16" s="114"/>
      <c r="KJ16" s="114"/>
      <c r="KK16" s="114"/>
      <c r="KL16" s="114"/>
      <c r="KM16" s="114"/>
      <c r="KN16" s="114"/>
      <c r="KO16" s="114"/>
      <c r="KP16" s="114"/>
      <c r="KQ16" s="114"/>
      <c r="KR16" s="114"/>
      <c r="KS16" s="114"/>
      <c r="KT16" s="114"/>
      <c r="KU16" s="114"/>
      <c r="KV16" s="114"/>
      <c r="KW16" s="114"/>
      <c r="KX16" s="114"/>
      <c r="KY16" s="114"/>
      <c r="KZ16" s="114"/>
      <c r="LA16" s="114"/>
      <c r="LB16" s="114"/>
      <c r="LC16" s="114"/>
      <c r="LD16" s="114"/>
      <c r="LE16" s="114"/>
      <c r="LF16" s="114"/>
      <c r="LG16" s="114"/>
      <c r="LH16" s="114"/>
      <c r="LI16" s="114"/>
      <c r="LJ16" s="114"/>
      <c r="LK16" s="114"/>
      <c r="LL16" s="114"/>
      <c r="LM16" s="114"/>
      <c r="LN16" s="114"/>
      <c r="LO16" s="114"/>
      <c r="LP16" s="114"/>
      <c r="LQ16" s="114"/>
      <c r="LR16" s="114"/>
      <c r="LS16" s="114"/>
      <c r="LT16" s="114"/>
      <c r="LU16" s="114"/>
      <c r="LV16" s="114"/>
      <c r="LW16" s="114"/>
      <c r="LX16" s="114"/>
      <c r="LY16" s="114"/>
      <c r="LZ16" s="114"/>
      <c r="MA16" s="114"/>
      <c r="MB16" s="114"/>
      <c r="MC16" s="114"/>
      <c r="MD16" s="114"/>
      <c r="ME16" s="114"/>
      <c r="MF16" s="114"/>
      <c r="MG16" s="114"/>
      <c r="MH16" s="114"/>
      <c r="MI16" s="114"/>
      <c r="MJ16" s="114"/>
      <c r="MK16" s="114"/>
      <c r="ML16" s="114"/>
      <c r="MM16" s="114"/>
      <c r="MN16" s="114"/>
      <c r="MO16" s="114"/>
      <c r="MP16" s="114"/>
      <c r="MQ16" s="114"/>
      <c r="MR16" s="114"/>
      <c r="MS16" s="114"/>
      <c r="MT16" s="114"/>
      <c r="MU16" s="114"/>
      <c r="MV16" s="114"/>
      <c r="MW16" s="114"/>
      <c r="MX16" s="114"/>
      <c r="MY16" s="114"/>
      <c r="MZ16" s="114"/>
      <c r="NA16" s="114"/>
      <c r="NB16" s="114"/>
      <c r="NC16" s="114"/>
      <c r="ND16" s="114"/>
      <c r="NE16" s="114"/>
      <c r="NF16" s="114"/>
      <c r="NG16" s="114"/>
      <c r="NH16" s="114"/>
      <c r="NI16" s="114"/>
      <c r="NJ16" s="114"/>
      <c r="NK16" s="114"/>
      <c r="NL16" s="114"/>
      <c r="NM16" s="114"/>
      <c r="NN16" s="114"/>
      <c r="NO16" s="114"/>
      <c r="NP16" s="114"/>
      <c r="NQ16" s="114"/>
      <c r="NR16" s="114"/>
      <c r="NS16" s="114"/>
      <c r="NT16" s="114"/>
      <c r="NU16" s="114"/>
      <c r="NV16" s="114"/>
      <c r="NW16" s="114"/>
      <c r="NX16" s="114"/>
      <c r="NY16" s="114"/>
      <c r="NZ16" s="114"/>
      <c r="OA16" s="114"/>
      <c r="OB16" s="114"/>
      <c r="OC16" s="114"/>
      <c r="OD16" s="114"/>
      <c r="OE16" s="114"/>
      <c r="OF16" s="114"/>
      <c r="OG16" s="114"/>
      <c r="OH16" s="114"/>
      <c r="OI16" s="114"/>
      <c r="OJ16" s="114"/>
      <c r="OK16" s="114"/>
      <c r="OL16" s="114"/>
      <c r="OM16" s="114"/>
      <c r="ON16" s="114"/>
      <c r="OO16" s="114"/>
      <c r="OP16" s="114"/>
      <c r="OQ16" s="114"/>
      <c r="OR16" s="114"/>
      <c r="OS16" s="114"/>
      <c r="OT16" s="114"/>
      <c r="OU16" s="114"/>
      <c r="OV16" s="114"/>
      <c r="OW16" s="114"/>
      <c r="OX16" s="114"/>
      <c r="OY16" s="114"/>
      <c r="OZ16" s="114"/>
      <c r="PA16" s="114"/>
      <c r="PB16" s="114"/>
      <c r="PC16" s="114"/>
      <c r="PD16" s="114"/>
      <c r="PE16" s="114"/>
      <c r="PF16" s="114"/>
      <c r="PG16" s="114"/>
      <c r="PH16" s="114"/>
      <c r="PI16" s="114"/>
      <c r="PJ16" s="114"/>
      <c r="PK16" s="114"/>
      <c r="PL16" s="114"/>
      <c r="PM16" s="114"/>
      <c r="PN16" s="114"/>
      <c r="PO16" s="114"/>
      <c r="PP16" s="114"/>
      <c r="PQ16" s="114"/>
      <c r="PR16" s="114"/>
      <c r="PS16" s="114"/>
      <c r="PT16" s="114"/>
      <c r="PU16" s="114"/>
      <c r="PV16" s="114"/>
      <c r="PW16" s="114"/>
      <c r="PX16" s="114"/>
      <c r="PY16" s="114"/>
      <c r="PZ16" s="114"/>
      <c r="QA16" s="114"/>
      <c r="QB16" s="114"/>
      <c r="QC16" s="114"/>
      <c r="QD16" s="114"/>
      <c r="QE16" s="114"/>
      <c r="QF16" s="114"/>
      <c r="QG16" s="114"/>
      <c r="QH16" s="114"/>
      <c r="QI16" s="114"/>
      <c r="QJ16" s="114"/>
      <c r="QK16" s="114"/>
      <c r="QL16" s="114"/>
      <c r="QM16" s="114"/>
      <c r="QN16" s="114"/>
      <c r="QO16" s="114"/>
      <c r="QP16" s="114"/>
      <c r="QQ16" s="114"/>
      <c r="QR16" s="114"/>
      <c r="QS16" s="114"/>
      <c r="QT16" s="114"/>
      <c r="QU16" s="114"/>
      <c r="QV16" s="114"/>
      <c r="QW16" s="114"/>
      <c r="QX16" s="114"/>
      <c r="QY16" s="114"/>
      <c r="QZ16" s="114"/>
      <c r="RA16" s="114"/>
      <c r="RB16" s="114"/>
      <c r="RC16" s="114"/>
      <c r="RD16" s="114"/>
      <c r="RE16" s="114"/>
      <c r="RF16" s="114"/>
      <c r="RG16" s="114"/>
      <c r="RH16" s="114"/>
      <c r="RI16" s="114"/>
      <c r="RJ16" s="114"/>
      <c r="RK16" s="114"/>
      <c r="RL16" s="114"/>
      <c r="RM16" s="114"/>
      <c r="RN16" s="114"/>
      <c r="RO16" s="114"/>
      <c r="RP16" s="114"/>
      <c r="RQ16" s="114"/>
      <c r="RR16" s="114"/>
      <c r="RS16" s="114"/>
      <c r="RT16" s="114"/>
      <c r="RU16" s="114"/>
      <c r="RV16" s="114"/>
      <c r="RW16" s="114"/>
      <c r="RX16" s="114"/>
      <c r="RY16" s="114"/>
      <c r="RZ16" s="114"/>
      <c r="SA16" s="114"/>
      <c r="SB16" s="114"/>
      <c r="SC16" s="114"/>
      <c r="SD16" s="114"/>
      <c r="SE16" s="114"/>
      <c r="SF16" s="114"/>
      <c r="SG16" s="114"/>
      <c r="SH16" s="114"/>
      <c r="SI16" s="114"/>
      <c r="SJ16" s="114"/>
      <c r="SK16" s="114"/>
      <c r="SL16" s="114"/>
      <c r="SM16" s="114"/>
      <c r="SN16" s="114"/>
      <c r="SO16" s="114"/>
      <c r="SP16" s="114"/>
      <c r="SQ16" s="114"/>
      <c r="SR16" s="114"/>
      <c r="SS16" s="114"/>
      <c r="ST16" s="114"/>
      <c r="SU16" s="114"/>
      <c r="SV16" s="114"/>
      <c r="SW16" s="114"/>
      <c r="SX16" s="114"/>
      <c r="SY16" s="114"/>
      <c r="SZ16" s="114"/>
      <c r="TA16" s="114"/>
      <c r="TB16" s="114"/>
      <c r="TC16" s="114"/>
      <c r="TD16" s="114"/>
      <c r="TE16" s="114"/>
      <c r="TF16" s="114"/>
      <c r="TG16" s="114"/>
      <c r="TH16" s="114"/>
      <c r="TI16" s="114"/>
      <c r="TJ16" s="114"/>
      <c r="TK16" s="114"/>
      <c r="TL16" s="114"/>
      <c r="TM16" s="114"/>
      <c r="TN16" s="114"/>
      <c r="TO16" s="114"/>
      <c r="TP16" s="114"/>
      <c r="TQ16" s="114"/>
      <c r="TR16" s="114"/>
      <c r="TS16" s="114"/>
      <c r="TT16" s="114"/>
      <c r="TU16" s="114"/>
      <c r="TV16" s="114"/>
      <c r="TW16" s="114"/>
      <c r="TX16" s="114"/>
      <c r="TY16" s="114"/>
      <c r="TZ16" s="114"/>
      <c r="UA16" s="114"/>
      <c r="UB16" s="114"/>
      <c r="UC16" s="114"/>
      <c r="UD16" s="114"/>
      <c r="UE16" s="114"/>
      <c r="UF16" s="114"/>
      <c r="UG16" s="114"/>
      <c r="UH16" s="114"/>
      <c r="UI16" s="114"/>
      <c r="UJ16" s="114"/>
      <c r="UK16" s="114"/>
      <c r="UL16" s="114"/>
      <c r="UM16" s="114"/>
      <c r="UN16" s="114"/>
      <c r="UO16" s="114"/>
      <c r="UP16" s="114"/>
      <c r="UQ16" s="114"/>
      <c r="UR16" s="114"/>
      <c r="US16" s="114"/>
      <c r="UT16" s="114"/>
      <c r="UU16" s="114"/>
      <c r="UV16" s="114"/>
      <c r="UW16" s="114"/>
      <c r="UX16" s="114"/>
      <c r="UY16" s="114"/>
      <c r="UZ16" s="114"/>
      <c r="VA16" s="114"/>
      <c r="VB16" s="114"/>
      <c r="VC16" s="114"/>
      <c r="VD16" s="114"/>
      <c r="VE16" s="114"/>
      <c r="VF16" s="114"/>
      <c r="VG16" s="114"/>
      <c r="VH16" s="114"/>
      <c r="VI16" s="114"/>
      <c r="VJ16" s="114"/>
      <c r="VK16" s="114"/>
      <c r="VL16" s="114"/>
      <c r="VM16" s="114"/>
      <c r="VN16" s="114"/>
      <c r="VO16" s="114"/>
      <c r="VP16" s="114"/>
      <c r="VQ16" s="114"/>
      <c r="VR16" s="114"/>
      <c r="VS16" s="114"/>
      <c r="VT16" s="114"/>
      <c r="VU16" s="114"/>
      <c r="VV16" s="114"/>
      <c r="VW16" s="114"/>
      <c r="VX16" s="114"/>
      <c r="VY16" s="114"/>
      <c r="VZ16" s="114"/>
      <c r="WA16" s="114"/>
      <c r="WB16" s="114"/>
      <c r="WC16" s="114"/>
      <c r="WD16" s="114"/>
      <c r="WE16" s="114"/>
      <c r="WF16" s="114"/>
      <c r="WG16" s="114"/>
      <c r="WH16" s="114"/>
      <c r="WI16" s="114"/>
      <c r="WJ16" s="114"/>
      <c r="WK16" s="114"/>
      <c r="WL16" s="114"/>
      <c r="WM16" s="114"/>
      <c r="WN16" s="114"/>
      <c r="WO16" s="114"/>
      <c r="WP16" s="114"/>
      <c r="WQ16" s="114"/>
      <c r="WR16" s="114"/>
      <c r="WS16" s="114"/>
      <c r="WT16" s="114"/>
      <c r="WU16" s="114"/>
      <c r="WV16" s="114"/>
      <c r="WW16" s="114"/>
      <c r="WX16" s="114"/>
      <c r="WY16" s="114"/>
      <c r="WZ16" s="114"/>
      <c r="XA16" s="114"/>
      <c r="XB16" s="114"/>
      <c r="XC16" s="114"/>
      <c r="XD16" s="114"/>
      <c r="XE16" s="114"/>
      <c r="XF16" s="114"/>
      <c r="XG16" s="114"/>
      <c r="XH16" s="114"/>
      <c r="XI16" s="114"/>
      <c r="XJ16" s="114"/>
      <c r="XK16" s="114"/>
      <c r="XL16" s="114"/>
      <c r="XM16" s="114"/>
      <c r="XN16" s="114"/>
      <c r="XO16" s="114"/>
      <c r="XP16" s="114"/>
      <c r="XQ16" s="114"/>
      <c r="XR16" s="114"/>
      <c r="XS16" s="114"/>
      <c r="XT16" s="114"/>
      <c r="XU16" s="114"/>
      <c r="XV16" s="114"/>
      <c r="XW16" s="114"/>
      <c r="XX16" s="114"/>
      <c r="XY16" s="114"/>
      <c r="XZ16" s="114"/>
      <c r="YA16" s="114"/>
      <c r="YB16" s="114"/>
      <c r="YC16" s="114"/>
      <c r="YD16" s="114"/>
      <c r="YE16" s="114"/>
      <c r="YF16" s="114"/>
      <c r="YG16" s="114"/>
      <c r="YH16" s="114"/>
      <c r="YI16" s="114"/>
      <c r="YJ16" s="114"/>
      <c r="YK16" s="114"/>
      <c r="YL16" s="114"/>
      <c r="YM16" s="114"/>
      <c r="YN16" s="114"/>
      <c r="YO16" s="114"/>
      <c r="YP16" s="114"/>
      <c r="YQ16" s="114"/>
      <c r="YR16" s="114"/>
      <c r="YS16" s="114"/>
      <c r="YT16" s="114"/>
      <c r="YU16" s="114"/>
      <c r="YV16" s="114"/>
      <c r="YW16" s="114"/>
      <c r="YX16" s="114"/>
      <c r="YY16" s="114"/>
      <c r="YZ16" s="114"/>
      <c r="ZA16" s="114"/>
      <c r="ZB16" s="114"/>
      <c r="ZC16" s="114"/>
      <c r="ZD16" s="114"/>
      <c r="ZE16" s="114"/>
      <c r="ZF16" s="114"/>
      <c r="ZG16" s="114"/>
      <c r="ZH16" s="114"/>
      <c r="ZI16" s="114"/>
      <c r="ZJ16" s="114"/>
      <c r="ZK16" s="114"/>
      <c r="ZL16" s="114"/>
      <c r="ZM16" s="114"/>
      <c r="ZN16" s="114"/>
      <c r="ZO16" s="114"/>
      <c r="ZP16" s="114"/>
      <c r="ZQ16" s="114"/>
      <c r="ZR16" s="114"/>
      <c r="ZS16" s="114"/>
      <c r="ZT16" s="114"/>
      <c r="ZU16" s="114"/>
      <c r="ZV16" s="114"/>
      <c r="ZW16" s="114"/>
      <c r="ZX16" s="114"/>
      <c r="ZY16" s="114"/>
      <c r="ZZ16" s="114"/>
      <c r="AAA16" s="114"/>
      <c r="AAB16" s="114"/>
      <c r="AAC16" s="114"/>
      <c r="AAD16" s="114"/>
      <c r="AAE16" s="114"/>
      <c r="AAF16" s="114"/>
      <c r="AAG16" s="114"/>
      <c r="AAH16" s="114"/>
      <c r="AAI16" s="114"/>
      <c r="AAJ16" s="114"/>
      <c r="AAK16" s="114"/>
      <c r="AAL16" s="114"/>
      <c r="AAM16" s="114"/>
      <c r="AAN16" s="114"/>
      <c r="AAO16" s="114"/>
      <c r="AAP16" s="114"/>
      <c r="AAQ16" s="114"/>
      <c r="AAR16" s="114"/>
      <c r="AAS16" s="114"/>
      <c r="AAT16" s="114"/>
      <c r="AAU16" s="114"/>
      <c r="AAV16" s="114"/>
      <c r="AAW16" s="114"/>
      <c r="AAX16" s="114"/>
      <c r="AAY16" s="114"/>
      <c r="AAZ16" s="114"/>
      <c r="ABA16" s="114"/>
      <c r="ABB16" s="114"/>
      <c r="ABC16" s="114"/>
      <c r="ABD16" s="114"/>
      <c r="ABE16" s="114"/>
      <c r="ABF16" s="114"/>
      <c r="ABG16" s="114"/>
      <c r="ABH16" s="114"/>
      <c r="ABI16" s="114"/>
      <c r="ABJ16" s="114"/>
      <c r="ABK16" s="114"/>
      <c r="ABL16" s="114"/>
      <c r="ABM16" s="114"/>
      <c r="ABN16" s="114"/>
      <c r="ABO16" s="114"/>
      <c r="ABP16" s="114"/>
      <c r="ABQ16" s="114"/>
      <c r="ABR16" s="114"/>
      <c r="ABS16" s="114"/>
      <c r="ABT16" s="114"/>
      <c r="ABU16" s="114"/>
      <c r="ABV16" s="114"/>
      <c r="ABW16" s="114"/>
      <c r="ABX16" s="114"/>
      <c r="ABY16" s="114"/>
      <c r="ABZ16" s="114"/>
      <c r="ACA16" s="114"/>
      <c r="ACB16" s="114"/>
      <c r="ACC16" s="114"/>
      <c r="ACD16" s="114"/>
      <c r="ACE16" s="114"/>
      <c r="ACF16" s="114"/>
      <c r="ACG16" s="114"/>
      <c r="ACH16" s="114"/>
      <c r="ACI16" s="114"/>
      <c r="ACJ16" s="114"/>
      <c r="ACK16" s="114"/>
      <c r="ACL16" s="114"/>
      <c r="ACM16" s="114"/>
      <c r="ACN16" s="114"/>
      <c r="ACO16" s="114"/>
      <c r="ACP16" s="114"/>
      <c r="ACQ16" s="114"/>
      <c r="ACR16" s="114"/>
      <c r="ACS16" s="114"/>
      <c r="ACT16" s="114"/>
      <c r="ACU16" s="114"/>
      <c r="ACV16" s="114"/>
      <c r="ACW16" s="114"/>
      <c r="ACX16" s="114"/>
      <c r="ACY16" s="114"/>
      <c r="ACZ16" s="114"/>
      <c r="ADA16" s="114"/>
      <c r="ADB16" s="114"/>
      <c r="ADC16" s="114"/>
      <c r="ADD16" s="114"/>
      <c r="ADE16" s="114"/>
      <c r="ADF16" s="114"/>
      <c r="ADG16" s="114"/>
      <c r="ADH16" s="114"/>
      <c r="ADI16" s="114"/>
      <c r="ADJ16" s="114"/>
      <c r="ADK16" s="114"/>
      <c r="ADL16" s="114"/>
      <c r="ADM16" s="114"/>
      <c r="ADN16" s="114"/>
      <c r="ADO16" s="114"/>
      <c r="ADP16" s="114"/>
      <c r="ADQ16" s="114"/>
      <c r="ADR16" s="114"/>
      <c r="ADS16" s="114"/>
      <c r="ADT16" s="114"/>
      <c r="ADU16" s="114"/>
      <c r="ADV16" s="114"/>
      <c r="ADW16" s="114"/>
      <c r="ADX16" s="114"/>
      <c r="ADY16" s="114"/>
      <c r="ADZ16" s="114"/>
      <c r="AEA16" s="114"/>
      <c r="AEB16" s="114"/>
      <c r="AEC16" s="114"/>
      <c r="AED16" s="114"/>
      <c r="AEE16" s="114"/>
      <c r="AEF16" s="114"/>
      <c r="AEG16" s="114"/>
      <c r="AEH16" s="114"/>
      <c r="AEI16" s="114"/>
      <c r="AEJ16" s="114"/>
      <c r="AEK16" s="114"/>
      <c r="AEL16" s="114"/>
      <c r="AEM16" s="114"/>
      <c r="AEN16" s="114"/>
      <c r="AEO16" s="114"/>
      <c r="AEP16" s="114"/>
      <c r="AEQ16" s="114"/>
      <c r="AER16" s="114"/>
      <c r="AES16" s="114"/>
      <c r="AET16" s="114"/>
      <c r="AEU16" s="114"/>
      <c r="AEV16" s="114"/>
      <c r="AEW16" s="114"/>
      <c r="AEX16" s="114"/>
      <c r="AEY16" s="114"/>
      <c r="AEZ16" s="114"/>
      <c r="AFA16" s="114"/>
      <c r="AFB16" s="114"/>
      <c r="AFC16" s="114"/>
      <c r="AFD16" s="114"/>
      <c r="AFE16" s="114"/>
      <c r="AFF16" s="114"/>
      <c r="AFG16" s="114"/>
      <c r="AFH16" s="114"/>
      <c r="AFI16" s="114"/>
      <c r="AFJ16" s="114"/>
      <c r="AFK16" s="114"/>
      <c r="AFL16" s="114"/>
      <c r="AFM16" s="114"/>
      <c r="AFN16" s="114"/>
      <c r="AFO16" s="114"/>
      <c r="AFP16" s="114"/>
      <c r="AFQ16" s="114"/>
      <c r="AFR16" s="114"/>
      <c r="AFS16" s="114"/>
      <c r="AFT16" s="114"/>
      <c r="AFU16" s="114"/>
      <c r="AFV16" s="114"/>
      <c r="AFW16" s="114"/>
      <c r="AFX16" s="114"/>
      <c r="AFY16" s="114"/>
      <c r="AFZ16" s="114"/>
      <c r="AGA16" s="114"/>
      <c r="AGB16" s="114"/>
      <c r="AGC16" s="114"/>
      <c r="AGD16" s="114"/>
      <c r="AGE16" s="114"/>
      <c r="AGF16" s="114"/>
      <c r="AGG16" s="114"/>
      <c r="AGH16" s="114"/>
      <c r="AGI16" s="114"/>
      <c r="AGJ16" s="114"/>
      <c r="AGK16" s="114"/>
      <c r="AGL16" s="114"/>
      <c r="AGM16" s="114"/>
      <c r="AGN16" s="114"/>
      <c r="AGO16" s="114"/>
      <c r="AGP16" s="114"/>
      <c r="AGQ16" s="114"/>
      <c r="AGR16" s="114"/>
      <c r="AGS16" s="114"/>
      <c r="AGT16" s="114"/>
      <c r="AGU16" s="114"/>
      <c r="AGV16" s="114"/>
      <c r="AGW16" s="114"/>
      <c r="AGX16" s="114"/>
      <c r="AGY16" s="114"/>
      <c r="AGZ16" s="114"/>
      <c r="AHA16" s="114"/>
      <c r="AHB16" s="114"/>
      <c r="AHC16" s="114"/>
      <c r="AHD16" s="114"/>
      <c r="AHE16" s="114"/>
      <c r="AHF16" s="114"/>
      <c r="AHG16" s="114"/>
      <c r="AHH16" s="114"/>
      <c r="AHI16" s="114"/>
      <c r="AHJ16" s="114"/>
      <c r="AHK16" s="114"/>
      <c r="AHL16" s="114"/>
      <c r="AHM16" s="114"/>
      <c r="AHN16" s="114"/>
      <c r="AHO16" s="114"/>
      <c r="AHP16" s="114"/>
      <c r="AHQ16" s="114"/>
      <c r="AHR16" s="114"/>
      <c r="AHS16" s="114"/>
      <c r="AHT16" s="114"/>
      <c r="AHU16" s="114"/>
      <c r="AHV16" s="114"/>
      <c r="AHW16" s="114"/>
      <c r="AHX16" s="114"/>
      <c r="AHY16" s="114"/>
      <c r="AHZ16" s="114"/>
      <c r="AIA16" s="114"/>
      <c r="AIB16" s="114"/>
      <c r="AIC16" s="114"/>
      <c r="AID16" s="114"/>
      <c r="AIE16" s="114"/>
      <c r="AIF16" s="114"/>
      <c r="AIG16" s="114"/>
      <c r="AIH16" s="114"/>
      <c r="AII16" s="114"/>
      <c r="AIJ16" s="114"/>
      <c r="AIK16" s="114"/>
      <c r="AIL16" s="114"/>
      <c r="AIM16" s="114"/>
      <c r="AIN16" s="114"/>
      <c r="AIO16" s="114"/>
      <c r="AIP16" s="114"/>
      <c r="AIQ16" s="114"/>
      <c r="AIR16" s="114"/>
      <c r="AIS16" s="114"/>
      <c r="AIT16" s="114"/>
      <c r="AIU16" s="114"/>
      <c r="AIV16" s="114"/>
      <c r="AIW16" s="114"/>
      <c r="AIX16" s="114"/>
      <c r="AIY16" s="114"/>
      <c r="AIZ16" s="114"/>
      <c r="AJA16" s="114"/>
      <c r="AJB16" s="114"/>
      <c r="AJC16" s="114"/>
      <c r="AJD16" s="114"/>
      <c r="AJE16" s="114"/>
      <c r="AJF16" s="114"/>
      <c r="AJG16" s="114"/>
      <c r="AJH16" s="114"/>
      <c r="AJI16" s="114"/>
      <c r="AJJ16" s="114"/>
      <c r="AJK16" s="114"/>
      <c r="AJL16" s="114"/>
      <c r="AJM16" s="114"/>
      <c r="AJN16" s="114"/>
      <c r="AJO16" s="114"/>
      <c r="AJP16" s="114"/>
      <c r="AJQ16" s="114"/>
      <c r="AJR16" s="114"/>
      <c r="AJS16" s="114"/>
      <c r="AJT16" s="114"/>
      <c r="AJU16" s="114"/>
      <c r="AJV16" s="114"/>
      <c r="AJW16" s="114"/>
      <c r="AJX16" s="114"/>
      <c r="AJY16" s="114"/>
      <c r="AJZ16" s="114"/>
      <c r="AKA16" s="114"/>
      <c r="AKB16" s="114"/>
      <c r="AKC16" s="114"/>
      <c r="AKD16" s="114"/>
      <c r="AKE16" s="114"/>
      <c r="AKF16" s="114"/>
    </row>
    <row r="17" spans="1:968" s="109" customFormat="1" ht="88.5" customHeight="1" thickBot="1" x14ac:dyDescent="0.25">
      <c r="B17" s="110"/>
      <c r="C17" s="403" t="s">
        <v>594</v>
      </c>
      <c r="D17" s="428"/>
      <c r="E17" s="321" t="s">
        <v>321</v>
      </c>
      <c r="F17" s="290" t="s">
        <v>322</v>
      </c>
      <c r="G17" s="292">
        <v>430000</v>
      </c>
      <c r="H17" s="293">
        <v>297170.03999999998</v>
      </c>
      <c r="I17" s="324">
        <v>132829.96</v>
      </c>
      <c r="J17" s="325">
        <v>0</v>
      </c>
      <c r="K17" s="325">
        <v>0</v>
      </c>
      <c r="L17" s="325">
        <v>0</v>
      </c>
      <c r="M17" s="326"/>
      <c r="N17" s="325"/>
      <c r="O17" s="325"/>
      <c r="P17" s="325"/>
      <c r="Q17" s="325"/>
      <c r="R17" s="325"/>
      <c r="S17" s="325"/>
      <c r="T17" s="325">
        <v>430000</v>
      </c>
      <c r="U17" s="325"/>
      <c r="V17" s="325"/>
      <c r="W17" s="325"/>
      <c r="X17" s="325">
        <v>0</v>
      </c>
      <c r="Y17" s="325"/>
      <c r="Z17" s="325">
        <v>0</v>
      </c>
      <c r="AA17" s="325">
        <v>0</v>
      </c>
      <c r="AB17" s="325"/>
      <c r="AC17" s="325"/>
      <c r="AD17" s="325"/>
      <c r="AE17" s="113">
        <f t="shared" si="0"/>
        <v>0</v>
      </c>
      <c r="AF17" s="207"/>
    </row>
    <row r="18" spans="1:968" s="115" customFormat="1" ht="78.75" customHeight="1" thickBot="1" x14ac:dyDescent="0.3">
      <c r="A18" s="114"/>
      <c r="B18" s="110"/>
      <c r="C18" s="403" t="s">
        <v>595</v>
      </c>
      <c r="D18" s="428"/>
      <c r="E18" s="321" t="s">
        <v>323</v>
      </c>
      <c r="F18" s="290" t="s">
        <v>324</v>
      </c>
      <c r="G18" s="292">
        <v>449752.03</v>
      </c>
      <c r="H18" s="293">
        <v>449752.03</v>
      </c>
      <c r="I18" s="324">
        <v>0</v>
      </c>
      <c r="J18" s="325">
        <v>0</v>
      </c>
      <c r="K18" s="325">
        <v>0</v>
      </c>
      <c r="L18" s="325">
        <v>0</v>
      </c>
      <c r="M18" s="326"/>
      <c r="N18" s="325"/>
      <c r="O18" s="325"/>
      <c r="P18" s="325"/>
      <c r="Q18" s="325"/>
      <c r="R18" s="325"/>
      <c r="S18" s="325"/>
      <c r="T18" s="325">
        <v>296800</v>
      </c>
      <c r="U18" s="325"/>
      <c r="V18" s="325">
        <v>0</v>
      </c>
      <c r="W18" s="325"/>
      <c r="X18" s="325">
        <v>152952.03</v>
      </c>
      <c r="Y18" s="325"/>
      <c r="Z18" s="325">
        <v>0</v>
      </c>
      <c r="AA18" s="325">
        <v>0</v>
      </c>
      <c r="AB18" s="325"/>
      <c r="AC18" s="325"/>
      <c r="AD18" s="325"/>
      <c r="AE18" s="113">
        <f t="shared" si="0"/>
        <v>2.9103830456733704E-11</v>
      </c>
      <c r="AF18" s="207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4"/>
      <c r="BY18" s="114"/>
      <c r="BZ18" s="114"/>
      <c r="CA18" s="114"/>
      <c r="CB18" s="114"/>
      <c r="CC18" s="114"/>
      <c r="CD18" s="114"/>
      <c r="CE18" s="114"/>
      <c r="CF18" s="114"/>
      <c r="CG18" s="114"/>
      <c r="CH18" s="114"/>
      <c r="CI18" s="114"/>
      <c r="CJ18" s="114"/>
      <c r="CK18" s="114"/>
      <c r="CL18" s="114"/>
      <c r="CM18" s="114"/>
      <c r="CN18" s="114"/>
      <c r="CO18" s="114"/>
      <c r="CP18" s="114"/>
      <c r="CQ18" s="114"/>
      <c r="CR18" s="114"/>
      <c r="CS18" s="114"/>
      <c r="CT18" s="114"/>
      <c r="CU18" s="114"/>
      <c r="CV18" s="114"/>
      <c r="CW18" s="114"/>
      <c r="CX18" s="114"/>
      <c r="CY18" s="114"/>
      <c r="CZ18" s="114"/>
      <c r="DA18" s="114"/>
      <c r="DB18" s="114"/>
      <c r="DC18" s="114"/>
      <c r="DD18" s="114"/>
      <c r="DE18" s="114"/>
      <c r="DF18" s="114"/>
      <c r="DG18" s="114"/>
      <c r="DH18" s="114"/>
      <c r="DI18" s="114"/>
      <c r="DJ18" s="114"/>
      <c r="DK18" s="114"/>
      <c r="DL18" s="114"/>
      <c r="DM18" s="114"/>
      <c r="DN18" s="114"/>
      <c r="DO18" s="114"/>
      <c r="DP18" s="114"/>
      <c r="DQ18" s="114"/>
      <c r="DR18" s="114"/>
      <c r="DS18" s="114"/>
      <c r="DT18" s="114"/>
      <c r="DU18" s="114"/>
      <c r="DV18" s="114"/>
      <c r="DW18" s="114"/>
      <c r="DX18" s="114"/>
      <c r="DY18" s="114"/>
      <c r="DZ18" s="114"/>
      <c r="EA18" s="114"/>
      <c r="EB18" s="114"/>
      <c r="EC18" s="114"/>
      <c r="ED18" s="114"/>
      <c r="EE18" s="114"/>
      <c r="EF18" s="114"/>
      <c r="EG18" s="114"/>
      <c r="EH18" s="114"/>
      <c r="EI18" s="114"/>
      <c r="EJ18" s="114"/>
      <c r="EK18" s="114"/>
      <c r="EL18" s="114"/>
      <c r="EM18" s="114"/>
      <c r="EN18" s="114"/>
      <c r="EO18" s="114"/>
      <c r="EP18" s="114"/>
      <c r="EQ18" s="114"/>
      <c r="ER18" s="114"/>
      <c r="ES18" s="114"/>
      <c r="ET18" s="114"/>
      <c r="EU18" s="114"/>
      <c r="EV18" s="114"/>
      <c r="EW18" s="114"/>
      <c r="EX18" s="114"/>
      <c r="EY18" s="114"/>
      <c r="EZ18" s="114"/>
      <c r="FA18" s="114"/>
      <c r="FB18" s="114"/>
      <c r="FC18" s="114"/>
      <c r="FD18" s="114"/>
      <c r="FE18" s="114"/>
      <c r="FF18" s="114"/>
      <c r="FG18" s="114"/>
      <c r="FH18" s="114"/>
      <c r="FI18" s="114"/>
      <c r="FJ18" s="114"/>
      <c r="FK18" s="114"/>
      <c r="FL18" s="114"/>
      <c r="FM18" s="114"/>
      <c r="FN18" s="114"/>
      <c r="FO18" s="114"/>
      <c r="FP18" s="114"/>
      <c r="FQ18" s="114"/>
      <c r="FR18" s="114"/>
      <c r="FS18" s="114"/>
      <c r="FT18" s="114"/>
      <c r="FU18" s="114"/>
      <c r="FV18" s="114"/>
      <c r="FW18" s="114"/>
      <c r="FX18" s="114"/>
      <c r="FY18" s="114"/>
      <c r="FZ18" s="114"/>
      <c r="GA18" s="114"/>
      <c r="GB18" s="114"/>
      <c r="GC18" s="114"/>
      <c r="GD18" s="114"/>
      <c r="GE18" s="114"/>
      <c r="GF18" s="114"/>
      <c r="GG18" s="114"/>
      <c r="GH18" s="114"/>
      <c r="GI18" s="114"/>
      <c r="GJ18" s="114"/>
      <c r="GK18" s="114"/>
      <c r="GL18" s="114"/>
      <c r="GM18" s="114"/>
      <c r="GN18" s="114"/>
      <c r="GO18" s="114"/>
      <c r="GP18" s="114"/>
      <c r="GQ18" s="114"/>
      <c r="GR18" s="114"/>
      <c r="GS18" s="114"/>
      <c r="GT18" s="114"/>
      <c r="GU18" s="114"/>
      <c r="GV18" s="114"/>
      <c r="GW18" s="114"/>
      <c r="GX18" s="114"/>
      <c r="GY18" s="114"/>
      <c r="GZ18" s="114"/>
      <c r="HA18" s="114"/>
      <c r="HB18" s="114"/>
      <c r="HC18" s="114"/>
      <c r="HD18" s="114"/>
      <c r="HE18" s="114"/>
      <c r="HF18" s="114"/>
      <c r="HG18" s="114"/>
      <c r="HH18" s="114"/>
      <c r="HI18" s="114"/>
      <c r="HJ18" s="114"/>
      <c r="HK18" s="114"/>
      <c r="HL18" s="114"/>
      <c r="HM18" s="114"/>
      <c r="HN18" s="114"/>
      <c r="HO18" s="114"/>
      <c r="HP18" s="114"/>
      <c r="HQ18" s="114"/>
      <c r="HR18" s="114"/>
      <c r="HS18" s="114"/>
      <c r="HT18" s="114"/>
      <c r="HU18" s="114"/>
      <c r="HV18" s="114"/>
      <c r="HW18" s="114"/>
      <c r="HX18" s="114"/>
      <c r="HY18" s="114"/>
      <c r="HZ18" s="114"/>
      <c r="IA18" s="114"/>
      <c r="IB18" s="114"/>
      <c r="IC18" s="114"/>
      <c r="ID18" s="114"/>
      <c r="IE18" s="114"/>
      <c r="IF18" s="114"/>
      <c r="IG18" s="114"/>
      <c r="IH18" s="114"/>
      <c r="II18" s="114"/>
      <c r="IJ18" s="114"/>
      <c r="IK18" s="114"/>
      <c r="IL18" s="114"/>
      <c r="IM18" s="114"/>
      <c r="IN18" s="114"/>
      <c r="IO18" s="114"/>
      <c r="IP18" s="114"/>
      <c r="IQ18" s="114"/>
      <c r="IR18" s="114"/>
      <c r="IS18" s="114"/>
      <c r="IT18" s="114"/>
      <c r="IU18" s="114"/>
      <c r="IV18" s="114"/>
      <c r="IW18" s="114"/>
      <c r="IX18" s="114"/>
      <c r="IY18" s="114"/>
      <c r="IZ18" s="114"/>
      <c r="JA18" s="114"/>
      <c r="JB18" s="114"/>
      <c r="JC18" s="114"/>
      <c r="JD18" s="114"/>
      <c r="JE18" s="114"/>
      <c r="JF18" s="114"/>
      <c r="JG18" s="114"/>
      <c r="JH18" s="114"/>
      <c r="JI18" s="114"/>
      <c r="JJ18" s="114"/>
      <c r="JK18" s="114"/>
      <c r="JL18" s="114"/>
      <c r="JM18" s="114"/>
      <c r="JN18" s="114"/>
      <c r="JO18" s="114"/>
      <c r="JP18" s="114"/>
      <c r="JQ18" s="114"/>
      <c r="JR18" s="114"/>
      <c r="JS18" s="114"/>
      <c r="JT18" s="114"/>
      <c r="JU18" s="114"/>
      <c r="JV18" s="114"/>
      <c r="JW18" s="114"/>
      <c r="JX18" s="114"/>
      <c r="JY18" s="114"/>
      <c r="JZ18" s="114"/>
      <c r="KA18" s="114"/>
      <c r="KB18" s="114"/>
      <c r="KC18" s="114"/>
      <c r="KD18" s="114"/>
      <c r="KE18" s="114"/>
      <c r="KF18" s="114"/>
      <c r="KG18" s="114"/>
      <c r="KH18" s="114"/>
      <c r="KI18" s="114"/>
      <c r="KJ18" s="114"/>
      <c r="KK18" s="114"/>
      <c r="KL18" s="114"/>
      <c r="KM18" s="114"/>
      <c r="KN18" s="114"/>
      <c r="KO18" s="114"/>
      <c r="KP18" s="114"/>
      <c r="KQ18" s="114"/>
      <c r="KR18" s="114"/>
      <c r="KS18" s="114"/>
      <c r="KT18" s="114"/>
      <c r="KU18" s="114"/>
      <c r="KV18" s="114"/>
      <c r="KW18" s="114"/>
      <c r="KX18" s="114"/>
      <c r="KY18" s="114"/>
      <c r="KZ18" s="114"/>
      <c r="LA18" s="114"/>
      <c r="LB18" s="114"/>
      <c r="LC18" s="114"/>
      <c r="LD18" s="114"/>
      <c r="LE18" s="114"/>
      <c r="LF18" s="114"/>
      <c r="LG18" s="114"/>
      <c r="LH18" s="114"/>
      <c r="LI18" s="114"/>
      <c r="LJ18" s="114"/>
      <c r="LK18" s="114"/>
      <c r="LL18" s="114"/>
      <c r="LM18" s="114"/>
      <c r="LN18" s="114"/>
      <c r="LO18" s="114"/>
      <c r="LP18" s="114"/>
      <c r="LQ18" s="114"/>
      <c r="LR18" s="114"/>
      <c r="LS18" s="114"/>
      <c r="LT18" s="114"/>
      <c r="LU18" s="114"/>
      <c r="LV18" s="114"/>
      <c r="LW18" s="114"/>
      <c r="LX18" s="114"/>
      <c r="LY18" s="114"/>
      <c r="LZ18" s="114"/>
      <c r="MA18" s="114"/>
      <c r="MB18" s="114"/>
      <c r="MC18" s="114"/>
      <c r="MD18" s="114"/>
      <c r="ME18" s="114"/>
      <c r="MF18" s="114"/>
      <c r="MG18" s="114"/>
      <c r="MH18" s="114"/>
      <c r="MI18" s="114"/>
      <c r="MJ18" s="114"/>
      <c r="MK18" s="114"/>
      <c r="ML18" s="114"/>
      <c r="MM18" s="114"/>
      <c r="MN18" s="114"/>
      <c r="MO18" s="114"/>
      <c r="MP18" s="114"/>
      <c r="MQ18" s="114"/>
      <c r="MR18" s="114"/>
      <c r="MS18" s="114"/>
      <c r="MT18" s="114"/>
      <c r="MU18" s="114"/>
      <c r="MV18" s="114"/>
      <c r="MW18" s="114"/>
      <c r="MX18" s="114"/>
      <c r="MY18" s="114"/>
      <c r="MZ18" s="114"/>
      <c r="NA18" s="114"/>
      <c r="NB18" s="114"/>
      <c r="NC18" s="114"/>
      <c r="ND18" s="114"/>
      <c r="NE18" s="114"/>
      <c r="NF18" s="114"/>
      <c r="NG18" s="114"/>
      <c r="NH18" s="114"/>
      <c r="NI18" s="114"/>
      <c r="NJ18" s="114"/>
      <c r="NK18" s="114"/>
      <c r="NL18" s="114"/>
      <c r="NM18" s="114"/>
      <c r="NN18" s="114"/>
      <c r="NO18" s="114"/>
      <c r="NP18" s="114"/>
      <c r="NQ18" s="114"/>
      <c r="NR18" s="114"/>
      <c r="NS18" s="114"/>
      <c r="NT18" s="114"/>
      <c r="NU18" s="114"/>
      <c r="NV18" s="114"/>
      <c r="NW18" s="114"/>
      <c r="NX18" s="114"/>
      <c r="NY18" s="114"/>
      <c r="NZ18" s="114"/>
      <c r="OA18" s="114"/>
      <c r="OB18" s="114"/>
      <c r="OC18" s="114"/>
      <c r="OD18" s="114"/>
      <c r="OE18" s="114"/>
      <c r="OF18" s="114"/>
      <c r="OG18" s="114"/>
      <c r="OH18" s="114"/>
      <c r="OI18" s="114"/>
      <c r="OJ18" s="114"/>
      <c r="OK18" s="114"/>
      <c r="OL18" s="114"/>
      <c r="OM18" s="114"/>
      <c r="ON18" s="114"/>
      <c r="OO18" s="114"/>
      <c r="OP18" s="114"/>
      <c r="OQ18" s="114"/>
      <c r="OR18" s="114"/>
      <c r="OS18" s="114"/>
      <c r="OT18" s="114"/>
      <c r="OU18" s="114"/>
      <c r="OV18" s="114"/>
      <c r="OW18" s="114"/>
      <c r="OX18" s="114"/>
      <c r="OY18" s="114"/>
      <c r="OZ18" s="114"/>
      <c r="PA18" s="114"/>
      <c r="PB18" s="114"/>
      <c r="PC18" s="114"/>
      <c r="PD18" s="114"/>
      <c r="PE18" s="114"/>
      <c r="PF18" s="114"/>
      <c r="PG18" s="114"/>
      <c r="PH18" s="114"/>
      <c r="PI18" s="114"/>
      <c r="PJ18" s="114"/>
      <c r="PK18" s="114"/>
      <c r="PL18" s="114"/>
      <c r="PM18" s="114"/>
      <c r="PN18" s="114"/>
      <c r="PO18" s="114"/>
      <c r="PP18" s="114"/>
      <c r="PQ18" s="114"/>
      <c r="PR18" s="114"/>
      <c r="PS18" s="114"/>
      <c r="PT18" s="114"/>
      <c r="PU18" s="114"/>
      <c r="PV18" s="114"/>
      <c r="PW18" s="114"/>
      <c r="PX18" s="114"/>
      <c r="PY18" s="114"/>
      <c r="PZ18" s="114"/>
      <c r="QA18" s="114"/>
      <c r="QB18" s="114"/>
      <c r="QC18" s="114"/>
      <c r="QD18" s="114"/>
      <c r="QE18" s="114"/>
      <c r="QF18" s="114"/>
      <c r="QG18" s="114"/>
      <c r="QH18" s="114"/>
      <c r="QI18" s="114"/>
      <c r="QJ18" s="114"/>
      <c r="QK18" s="114"/>
      <c r="QL18" s="114"/>
      <c r="QM18" s="114"/>
      <c r="QN18" s="114"/>
      <c r="QO18" s="114"/>
      <c r="QP18" s="114"/>
      <c r="QQ18" s="114"/>
      <c r="QR18" s="114"/>
      <c r="QS18" s="114"/>
      <c r="QT18" s="114"/>
      <c r="QU18" s="114"/>
      <c r="QV18" s="114"/>
      <c r="QW18" s="114"/>
      <c r="QX18" s="114"/>
      <c r="QY18" s="114"/>
      <c r="QZ18" s="114"/>
      <c r="RA18" s="114"/>
      <c r="RB18" s="114"/>
      <c r="RC18" s="114"/>
      <c r="RD18" s="114"/>
      <c r="RE18" s="114"/>
      <c r="RF18" s="114"/>
      <c r="RG18" s="114"/>
      <c r="RH18" s="114"/>
      <c r="RI18" s="114"/>
      <c r="RJ18" s="114"/>
      <c r="RK18" s="114"/>
      <c r="RL18" s="114"/>
      <c r="RM18" s="114"/>
      <c r="RN18" s="114"/>
      <c r="RO18" s="114"/>
      <c r="RP18" s="114"/>
      <c r="RQ18" s="114"/>
      <c r="RR18" s="114"/>
      <c r="RS18" s="114"/>
      <c r="RT18" s="114"/>
      <c r="RU18" s="114"/>
      <c r="RV18" s="114"/>
      <c r="RW18" s="114"/>
      <c r="RX18" s="114"/>
      <c r="RY18" s="114"/>
      <c r="RZ18" s="114"/>
      <c r="SA18" s="114"/>
      <c r="SB18" s="114"/>
      <c r="SC18" s="114"/>
      <c r="SD18" s="114"/>
      <c r="SE18" s="114"/>
      <c r="SF18" s="114"/>
      <c r="SG18" s="114"/>
      <c r="SH18" s="114"/>
      <c r="SI18" s="114"/>
      <c r="SJ18" s="114"/>
      <c r="SK18" s="114"/>
      <c r="SL18" s="114"/>
      <c r="SM18" s="114"/>
      <c r="SN18" s="114"/>
      <c r="SO18" s="114"/>
      <c r="SP18" s="114"/>
      <c r="SQ18" s="114"/>
      <c r="SR18" s="114"/>
      <c r="SS18" s="114"/>
      <c r="ST18" s="114"/>
      <c r="SU18" s="114"/>
      <c r="SV18" s="114"/>
      <c r="SW18" s="114"/>
      <c r="SX18" s="114"/>
      <c r="SY18" s="114"/>
      <c r="SZ18" s="114"/>
      <c r="TA18" s="114"/>
      <c r="TB18" s="114"/>
      <c r="TC18" s="114"/>
      <c r="TD18" s="114"/>
      <c r="TE18" s="114"/>
      <c r="TF18" s="114"/>
      <c r="TG18" s="114"/>
      <c r="TH18" s="114"/>
      <c r="TI18" s="114"/>
      <c r="TJ18" s="114"/>
      <c r="TK18" s="114"/>
      <c r="TL18" s="114"/>
      <c r="TM18" s="114"/>
      <c r="TN18" s="114"/>
      <c r="TO18" s="114"/>
      <c r="TP18" s="114"/>
      <c r="TQ18" s="114"/>
      <c r="TR18" s="114"/>
      <c r="TS18" s="114"/>
      <c r="TT18" s="114"/>
      <c r="TU18" s="114"/>
      <c r="TV18" s="114"/>
      <c r="TW18" s="114"/>
      <c r="TX18" s="114"/>
      <c r="TY18" s="114"/>
      <c r="TZ18" s="114"/>
      <c r="UA18" s="114"/>
      <c r="UB18" s="114"/>
      <c r="UC18" s="114"/>
      <c r="UD18" s="114"/>
      <c r="UE18" s="114"/>
      <c r="UF18" s="114"/>
      <c r="UG18" s="114"/>
      <c r="UH18" s="114"/>
      <c r="UI18" s="114"/>
      <c r="UJ18" s="114"/>
      <c r="UK18" s="114"/>
      <c r="UL18" s="114"/>
      <c r="UM18" s="114"/>
      <c r="UN18" s="114"/>
      <c r="UO18" s="114"/>
      <c r="UP18" s="114"/>
      <c r="UQ18" s="114"/>
      <c r="UR18" s="114"/>
      <c r="US18" s="114"/>
      <c r="UT18" s="114"/>
      <c r="UU18" s="114"/>
      <c r="UV18" s="114"/>
      <c r="UW18" s="114"/>
      <c r="UX18" s="114"/>
      <c r="UY18" s="114"/>
      <c r="UZ18" s="114"/>
      <c r="VA18" s="114"/>
      <c r="VB18" s="114"/>
      <c r="VC18" s="114"/>
      <c r="VD18" s="114"/>
      <c r="VE18" s="114"/>
      <c r="VF18" s="114"/>
      <c r="VG18" s="114"/>
      <c r="VH18" s="114"/>
      <c r="VI18" s="114"/>
      <c r="VJ18" s="114"/>
      <c r="VK18" s="114"/>
      <c r="VL18" s="114"/>
      <c r="VM18" s="114"/>
      <c r="VN18" s="114"/>
      <c r="VO18" s="114"/>
      <c r="VP18" s="114"/>
      <c r="VQ18" s="114"/>
      <c r="VR18" s="114"/>
      <c r="VS18" s="114"/>
      <c r="VT18" s="114"/>
      <c r="VU18" s="114"/>
      <c r="VV18" s="114"/>
      <c r="VW18" s="114"/>
      <c r="VX18" s="114"/>
      <c r="VY18" s="114"/>
      <c r="VZ18" s="114"/>
      <c r="WA18" s="114"/>
      <c r="WB18" s="114"/>
      <c r="WC18" s="114"/>
      <c r="WD18" s="114"/>
      <c r="WE18" s="114"/>
      <c r="WF18" s="114"/>
      <c r="WG18" s="114"/>
      <c r="WH18" s="114"/>
      <c r="WI18" s="114"/>
      <c r="WJ18" s="114"/>
      <c r="WK18" s="114"/>
      <c r="WL18" s="114"/>
      <c r="WM18" s="114"/>
      <c r="WN18" s="114"/>
      <c r="WO18" s="114"/>
      <c r="WP18" s="114"/>
      <c r="WQ18" s="114"/>
      <c r="WR18" s="114"/>
      <c r="WS18" s="114"/>
      <c r="WT18" s="114"/>
      <c r="WU18" s="114"/>
      <c r="WV18" s="114"/>
      <c r="WW18" s="114"/>
      <c r="WX18" s="114"/>
      <c r="WY18" s="114"/>
      <c r="WZ18" s="114"/>
      <c r="XA18" s="114"/>
      <c r="XB18" s="114"/>
      <c r="XC18" s="114"/>
      <c r="XD18" s="114"/>
      <c r="XE18" s="114"/>
      <c r="XF18" s="114"/>
      <c r="XG18" s="114"/>
      <c r="XH18" s="114"/>
      <c r="XI18" s="114"/>
      <c r="XJ18" s="114"/>
      <c r="XK18" s="114"/>
      <c r="XL18" s="114"/>
      <c r="XM18" s="114"/>
      <c r="XN18" s="114"/>
      <c r="XO18" s="114"/>
      <c r="XP18" s="114"/>
      <c r="XQ18" s="114"/>
      <c r="XR18" s="114"/>
      <c r="XS18" s="114"/>
      <c r="XT18" s="114"/>
      <c r="XU18" s="114"/>
      <c r="XV18" s="114"/>
      <c r="XW18" s="114"/>
      <c r="XX18" s="114"/>
      <c r="XY18" s="114"/>
      <c r="XZ18" s="114"/>
      <c r="YA18" s="114"/>
      <c r="YB18" s="114"/>
      <c r="YC18" s="114"/>
      <c r="YD18" s="114"/>
      <c r="YE18" s="114"/>
      <c r="YF18" s="114"/>
      <c r="YG18" s="114"/>
      <c r="YH18" s="114"/>
      <c r="YI18" s="114"/>
      <c r="YJ18" s="114"/>
      <c r="YK18" s="114"/>
      <c r="YL18" s="114"/>
      <c r="YM18" s="114"/>
      <c r="YN18" s="114"/>
      <c r="YO18" s="114"/>
      <c r="YP18" s="114"/>
      <c r="YQ18" s="114"/>
      <c r="YR18" s="114"/>
      <c r="YS18" s="114"/>
      <c r="YT18" s="114"/>
      <c r="YU18" s="114"/>
      <c r="YV18" s="114"/>
      <c r="YW18" s="114"/>
      <c r="YX18" s="114"/>
      <c r="YY18" s="114"/>
      <c r="YZ18" s="114"/>
      <c r="ZA18" s="114"/>
      <c r="ZB18" s="114"/>
      <c r="ZC18" s="114"/>
      <c r="ZD18" s="114"/>
      <c r="ZE18" s="114"/>
      <c r="ZF18" s="114"/>
      <c r="ZG18" s="114"/>
      <c r="ZH18" s="114"/>
      <c r="ZI18" s="114"/>
      <c r="ZJ18" s="114"/>
      <c r="ZK18" s="114"/>
      <c r="ZL18" s="114"/>
      <c r="ZM18" s="114"/>
      <c r="ZN18" s="114"/>
      <c r="ZO18" s="114"/>
      <c r="ZP18" s="114"/>
      <c r="ZQ18" s="114"/>
      <c r="ZR18" s="114"/>
      <c r="ZS18" s="114"/>
      <c r="ZT18" s="114"/>
      <c r="ZU18" s="114"/>
      <c r="ZV18" s="114"/>
      <c r="ZW18" s="114"/>
      <c r="ZX18" s="114"/>
      <c r="ZY18" s="114"/>
      <c r="ZZ18" s="114"/>
      <c r="AAA18" s="114"/>
      <c r="AAB18" s="114"/>
      <c r="AAC18" s="114"/>
      <c r="AAD18" s="114"/>
      <c r="AAE18" s="114"/>
      <c r="AAF18" s="114"/>
      <c r="AAG18" s="114"/>
      <c r="AAH18" s="114"/>
      <c r="AAI18" s="114"/>
      <c r="AAJ18" s="114"/>
      <c r="AAK18" s="114"/>
      <c r="AAL18" s="114"/>
      <c r="AAM18" s="114"/>
      <c r="AAN18" s="114"/>
      <c r="AAO18" s="114"/>
      <c r="AAP18" s="114"/>
      <c r="AAQ18" s="114"/>
      <c r="AAR18" s="114"/>
      <c r="AAS18" s="114"/>
      <c r="AAT18" s="114"/>
      <c r="AAU18" s="114"/>
      <c r="AAV18" s="114"/>
      <c r="AAW18" s="114"/>
      <c r="AAX18" s="114"/>
      <c r="AAY18" s="114"/>
      <c r="AAZ18" s="114"/>
      <c r="ABA18" s="114"/>
      <c r="ABB18" s="114"/>
      <c r="ABC18" s="114"/>
      <c r="ABD18" s="114"/>
      <c r="ABE18" s="114"/>
      <c r="ABF18" s="114"/>
      <c r="ABG18" s="114"/>
      <c r="ABH18" s="114"/>
      <c r="ABI18" s="114"/>
      <c r="ABJ18" s="114"/>
      <c r="ABK18" s="114"/>
      <c r="ABL18" s="114"/>
      <c r="ABM18" s="114"/>
      <c r="ABN18" s="114"/>
      <c r="ABO18" s="114"/>
      <c r="ABP18" s="114"/>
      <c r="ABQ18" s="114"/>
      <c r="ABR18" s="114"/>
      <c r="ABS18" s="114"/>
      <c r="ABT18" s="114"/>
      <c r="ABU18" s="114"/>
      <c r="ABV18" s="114"/>
      <c r="ABW18" s="114"/>
      <c r="ABX18" s="114"/>
      <c r="ABY18" s="114"/>
      <c r="ABZ18" s="114"/>
      <c r="ACA18" s="114"/>
      <c r="ACB18" s="114"/>
      <c r="ACC18" s="114"/>
      <c r="ACD18" s="114"/>
      <c r="ACE18" s="114"/>
      <c r="ACF18" s="114"/>
      <c r="ACG18" s="114"/>
      <c r="ACH18" s="114"/>
      <c r="ACI18" s="114"/>
      <c r="ACJ18" s="114"/>
      <c r="ACK18" s="114"/>
      <c r="ACL18" s="114"/>
      <c r="ACM18" s="114"/>
      <c r="ACN18" s="114"/>
      <c r="ACO18" s="114"/>
      <c r="ACP18" s="114"/>
      <c r="ACQ18" s="114"/>
      <c r="ACR18" s="114"/>
      <c r="ACS18" s="114"/>
      <c r="ACT18" s="114"/>
      <c r="ACU18" s="114"/>
      <c r="ACV18" s="114"/>
      <c r="ACW18" s="114"/>
      <c r="ACX18" s="114"/>
      <c r="ACY18" s="114"/>
      <c r="ACZ18" s="114"/>
      <c r="ADA18" s="114"/>
      <c r="ADB18" s="114"/>
      <c r="ADC18" s="114"/>
      <c r="ADD18" s="114"/>
      <c r="ADE18" s="114"/>
      <c r="ADF18" s="114"/>
      <c r="ADG18" s="114"/>
      <c r="ADH18" s="114"/>
      <c r="ADI18" s="114"/>
      <c r="ADJ18" s="114"/>
      <c r="ADK18" s="114"/>
      <c r="ADL18" s="114"/>
      <c r="ADM18" s="114"/>
      <c r="ADN18" s="114"/>
      <c r="ADO18" s="114"/>
      <c r="ADP18" s="114"/>
      <c r="ADQ18" s="114"/>
      <c r="ADR18" s="114"/>
      <c r="ADS18" s="114"/>
      <c r="ADT18" s="114"/>
      <c r="ADU18" s="114"/>
      <c r="ADV18" s="114"/>
      <c r="ADW18" s="114"/>
      <c r="ADX18" s="114"/>
      <c r="ADY18" s="114"/>
      <c r="ADZ18" s="114"/>
      <c r="AEA18" s="114"/>
      <c r="AEB18" s="114"/>
      <c r="AEC18" s="114"/>
      <c r="AED18" s="114"/>
      <c r="AEE18" s="114"/>
      <c r="AEF18" s="114"/>
      <c r="AEG18" s="114"/>
      <c r="AEH18" s="114"/>
      <c r="AEI18" s="114"/>
      <c r="AEJ18" s="114"/>
      <c r="AEK18" s="114"/>
      <c r="AEL18" s="114"/>
      <c r="AEM18" s="114"/>
      <c r="AEN18" s="114"/>
      <c r="AEO18" s="114"/>
      <c r="AEP18" s="114"/>
      <c r="AEQ18" s="114"/>
      <c r="AER18" s="114"/>
      <c r="AES18" s="114"/>
      <c r="AET18" s="114"/>
      <c r="AEU18" s="114"/>
      <c r="AEV18" s="114"/>
      <c r="AEW18" s="114"/>
      <c r="AEX18" s="114"/>
      <c r="AEY18" s="114"/>
      <c r="AEZ18" s="114"/>
      <c r="AFA18" s="114"/>
      <c r="AFB18" s="114"/>
      <c r="AFC18" s="114"/>
      <c r="AFD18" s="114"/>
      <c r="AFE18" s="114"/>
      <c r="AFF18" s="114"/>
      <c r="AFG18" s="114"/>
      <c r="AFH18" s="114"/>
      <c r="AFI18" s="114"/>
      <c r="AFJ18" s="114"/>
      <c r="AFK18" s="114"/>
      <c r="AFL18" s="114"/>
      <c r="AFM18" s="114"/>
      <c r="AFN18" s="114"/>
      <c r="AFO18" s="114"/>
      <c r="AFP18" s="114"/>
      <c r="AFQ18" s="114"/>
      <c r="AFR18" s="114"/>
      <c r="AFS18" s="114"/>
      <c r="AFT18" s="114"/>
      <c r="AFU18" s="114"/>
      <c r="AFV18" s="114"/>
      <c r="AFW18" s="114"/>
      <c r="AFX18" s="114"/>
      <c r="AFY18" s="114"/>
      <c r="AFZ18" s="114"/>
      <c r="AGA18" s="114"/>
      <c r="AGB18" s="114"/>
      <c r="AGC18" s="114"/>
      <c r="AGD18" s="114"/>
      <c r="AGE18" s="114"/>
      <c r="AGF18" s="114"/>
      <c r="AGG18" s="114"/>
      <c r="AGH18" s="114"/>
      <c r="AGI18" s="114"/>
      <c r="AGJ18" s="114"/>
      <c r="AGK18" s="114"/>
      <c r="AGL18" s="114"/>
      <c r="AGM18" s="114"/>
      <c r="AGN18" s="114"/>
      <c r="AGO18" s="114"/>
      <c r="AGP18" s="114"/>
      <c r="AGQ18" s="114"/>
      <c r="AGR18" s="114"/>
      <c r="AGS18" s="114"/>
      <c r="AGT18" s="114"/>
      <c r="AGU18" s="114"/>
      <c r="AGV18" s="114"/>
      <c r="AGW18" s="114"/>
      <c r="AGX18" s="114"/>
      <c r="AGY18" s="114"/>
      <c r="AGZ18" s="114"/>
      <c r="AHA18" s="114"/>
      <c r="AHB18" s="114"/>
      <c r="AHC18" s="114"/>
      <c r="AHD18" s="114"/>
      <c r="AHE18" s="114"/>
      <c r="AHF18" s="114"/>
      <c r="AHG18" s="114"/>
      <c r="AHH18" s="114"/>
      <c r="AHI18" s="114"/>
      <c r="AHJ18" s="114"/>
      <c r="AHK18" s="114"/>
      <c r="AHL18" s="114"/>
      <c r="AHM18" s="114"/>
      <c r="AHN18" s="114"/>
      <c r="AHO18" s="114"/>
      <c r="AHP18" s="114"/>
      <c r="AHQ18" s="114"/>
      <c r="AHR18" s="114"/>
      <c r="AHS18" s="114"/>
      <c r="AHT18" s="114"/>
      <c r="AHU18" s="114"/>
      <c r="AHV18" s="114"/>
      <c r="AHW18" s="114"/>
      <c r="AHX18" s="114"/>
      <c r="AHY18" s="114"/>
      <c r="AHZ18" s="114"/>
      <c r="AIA18" s="114"/>
      <c r="AIB18" s="114"/>
      <c r="AIC18" s="114"/>
      <c r="AID18" s="114"/>
      <c r="AIE18" s="114"/>
      <c r="AIF18" s="114"/>
      <c r="AIG18" s="114"/>
      <c r="AIH18" s="114"/>
      <c r="AII18" s="114"/>
      <c r="AIJ18" s="114"/>
      <c r="AIK18" s="114"/>
      <c r="AIL18" s="114"/>
      <c r="AIM18" s="114"/>
      <c r="AIN18" s="114"/>
      <c r="AIO18" s="114"/>
      <c r="AIP18" s="114"/>
      <c r="AIQ18" s="114"/>
      <c r="AIR18" s="114"/>
      <c r="AIS18" s="114"/>
      <c r="AIT18" s="114"/>
      <c r="AIU18" s="114"/>
      <c r="AIV18" s="114"/>
      <c r="AIW18" s="114"/>
      <c r="AIX18" s="114"/>
      <c r="AIY18" s="114"/>
      <c r="AIZ18" s="114"/>
      <c r="AJA18" s="114"/>
      <c r="AJB18" s="114"/>
      <c r="AJC18" s="114"/>
      <c r="AJD18" s="114"/>
      <c r="AJE18" s="114"/>
      <c r="AJF18" s="114"/>
      <c r="AJG18" s="114"/>
      <c r="AJH18" s="114"/>
      <c r="AJI18" s="114"/>
      <c r="AJJ18" s="114"/>
      <c r="AJK18" s="114"/>
      <c r="AJL18" s="114"/>
      <c r="AJM18" s="114"/>
      <c r="AJN18" s="114"/>
      <c r="AJO18" s="114"/>
      <c r="AJP18" s="114"/>
      <c r="AJQ18" s="114"/>
      <c r="AJR18" s="114"/>
      <c r="AJS18" s="114"/>
      <c r="AJT18" s="114"/>
      <c r="AJU18" s="114"/>
      <c r="AJV18" s="114"/>
      <c r="AJW18" s="114"/>
      <c r="AJX18" s="114"/>
      <c r="AJY18" s="114"/>
      <c r="AJZ18" s="114"/>
      <c r="AKA18" s="114"/>
      <c r="AKB18" s="114"/>
      <c r="AKC18" s="114"/>
      <c r="AKD18" s="114"/>
      <c r="AKE18" s="114"/>
      <c r="AKF18" s="114"/>
    </row>
    <row r="19" spans="1:968" s="115" customFormat="1" ht="83.25" customHeight="1" thickBot="1" x14ac:dyDescent="0.3">
      <c r="A19" s="114"/>
      <c r="B19" s="110"/>
      <c r="C19" s="403" t="s">
        <v>326</v>
      </c>
      <c r="D19" s="428"/>
      <c r="E19" s="321" t="s">
        <v>325</v>
      </c>
      <c r="F19" s="290" t="s">
        <v>327</v>
      </c>
      <c r="G19" s="292">
        <v>320000</v>
      </c>
      <c r="H19" s="293">
        <v>269839.77</v>
      </c>
      <c r="I19" s="324">
        <v>50160.23</v>
      </c>
      <c r="J19" s="325">
        <v>0</v>
      </c>
      <c r="K19" s="325">
        <v>0</v>
      </c>
      <c r="L19" s="325">
        <v>0</v>
      </c>
      <c r="M19" s="326"/>
      <c r="N19" s="325"/>
      <c r="O19" s="325"/>
      <c r="P19" s="325"/>
      <c r="Q19" s="325"/>
      <c r="R19" s="325"/>
      <c r="S19" s="325"/>
      <c r="T19" s="325">
        <v>192000</v>
      </c>
      <c r="U19" s="325">
        <v>128000</v>
      </c>
      <c r="V19" s="325"/>
      <c r="W19" s="325"/>
      <c r="X19" s="325">
        <v>0</v>
      </c>
      <c r="Y19" s="325"/>
      <c r="Z19" s="325">
        <v>0</v>
      </c>
      <c r="AA19" s="325">
        <v>0</v>
      </c>
      <c r="AB19" s="325"/>
      <c r="AC19" s="325"/>
      <c r="AD19" s="325"/>
      <c r="AE19" s="113">
        <f t="shared" si="0"/>
        <v>0</v>
      </c>
      <c r="AF19" s="207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114"/>
      <c r="BK19" s="114"/>
      <c r="BL19" s="114"/>
      <c r="BM19" s="114"/>
      <c r="BN19" s="114"/>
      <c r="BO19" s="114"/>
      <c r="BP19" s="114"/>
      <c r="BQ19" s="114"/>
      <c r="BR19" s="114"/>
      <c r="BS19" s="114"/>
      <c r="BT19" s="114"/>
      <c r="BU19" s="114"/>
      <c r="BV19" s="114"/>
      <c r="BW19" s="114"/>
      <c r="BX19" s="114"/>
      <c r="BY19" s="114"/>
      <c r="BZ19" s="114"/>
      <c r="CA19" s="114"/>
      <c r="CB19" s="114"/>
      <c r="CC19" s="114"/>
      <c r="CD19" s="114"/>
      <c r="CE19" s="114"/>
      <c r="CF19" s="114"/>
      <c r="CG19" s="114"/>
      <c r="CH19" s="114"/>
      <c r="CI19" s="114"/>
      <c r="CJ19" s="114"/>
      <c r="CK19" s="114"/>
      <c r="CL19" s="114"/>
      <c r="CM19" s="114"/>
      <c r="CN19" s="114"/>
      <c r="CO19" s="114"/>
      <c r="CP19" s="114"/>
      <c r="CQ19" s="114"/>
      <c r="CR19" s="114"/>
      <c r="CS19" s="114"/>
      <c r="CT19" s="114"/>
      <c r="CU19" s="114"/>
      <c r="CV19" s="114"/>
      <c r="CW19" s="114"/>
      <c r="CX19" s="114"/>
      <c r="CY19" s="114"/>
      <c r="CZ19" s="114"/>
      <c r="DA19" s="114"/>
      <c r="DB19" s="114"/>
      <c r="DC19" s="114"/>
      <c r="DD19" s="114"/>
      <c r="DE19" s="114"/>
      <c r="DF19" s="114"/>
      <c r="DG19" s="114"/>
      <c r="DH19" s="114"/>
      <c r="DI19" s="114"/>
      <c r="DJ19" s="114"/>
      <c r="DK19" s="114"/>
      <c r="DL19" s="114"/>
      <c r="DM19" s="114"/>
      <c r="DN19" s="114"/>
      <c r="DO19" s="114"/>
      <c r="DP19" s="114"/>
      <c r="DQ19" s="114"/>
      <c r="DR19" s="114"/>
      <c r="DS19" s="114"/>
      <c r="DT19" s="114"/>
      <c r="DU19" s="114"/>
      <c r="DV19" s="114"/>
      <c r="DW19" s="114"/>
      <c r="DX19" s="114"/>
      <c r="DY19" s="114"/>
      <c r="DZ19" s="114"/>
      <c r="EA19" s="114"/>
      <c r="EB19" s="114"/>
      <c r="EC19" s="114"/>
      <c r="ED19" s="114"/>
      <c r="EE19" s="114"/>
      <c r="EF19" s="114"/>
      <c r="EG19" s="114"/>
      <c r="EH19" s="114"/>
      <c r="EI19" s="114"/>
      <c r="EJ19" s="114"/>
      <c r="EK19" s="114"/>
      <c r="EL19" s="114"/>
      <c r="EM19" s="114"/>
      <c r="EN19" s="114"/>
      <c r="EO19" s="114"/>
      <c r="EP19" s="114"/>
      <c r="EQ19" s="114"/>
      <c r="ER19" s="114"/>
      <c r="ES19" s="114"/>
      <c r="ET19" s="114"/>
      <c r="EU19" s="114"/>
      <c r="EV19" s="114"/>
      <c r="EW19" s="114"/>
      <c r="EX19" s="114"/>
      <c r="EY19" s="114"/>
      <c r="EZ19" s="114"/>
      <c r="FA19" s="114"/>
      <c r="FB19" s="114"/>
      <c r="FC19" s="114"/>
      <c r="FD19" s="114"/>
      <c r="FE19" s="114"/>
      <c r="FF19" s="114"/>
      <c r="FG19" s="114"/>
      <c r="FH19" s="114"/>
      <c r="FI19" s="114"/>
      <c r="FJ19" s="114"/>
      <c r="FK19" s="114"/>
      <c r="FL19" s="114"/>
      <c r="FM19" s="114"/>
      <c r="FN19" s="114"/>
      <c r="FO19" s="114"/>
      <c r="FP19" s="114"/>
      <c r="FQ19" s="114"/>
      <c r="FR19" s="114"/>
      <c r="FS19" s="114"/>
      <c r="FT19" s="114"/>
      <c r="FU19" s="114"/>
      <c r="FV19" s="114"/>
      <c r="FW19" s="114"/>
      <c r="FX19" s="114"/>
      <c r="FY19" s="114"/>
      <c r="FZ19" s="114"/>
      <c r="GA19" s="114"/>
      <c r="GB19" s="114"/>
      <c r="GC19" s="114"/>
      <c r="GD19" s="114"/>
      <c r="GE19" s="114"/>
      <c r="GF19" s="114"/>
      <c r="GG19" s="114"/>
      <c r="GH19" s="114"/>
      <c r="GI19" s="114"/>
      <c r="GJ19" s="114"/>
      <c r="GK19" s="114"/>
      <c r="GL19" s="114"/>
      <c r="GM19" s="114"/>
      <c r="GN19" s="114"/>
      <c r="GO19" s="114"/>
      <c r="GP19" s="114"/>
      <c r="GQ19" s="114"/>
      <c r="GR19" s="114"/>
      <c r="GS19" s="114"/>
      <c r="GT19" s="114"/>
      <c r="GU19" s="114"/>
      <c r="GV19" s="114"/>
      <c r="GW19" s="114"/>
      <c r="GX19" s="114"/>
      <c r="GY19" s="114"/>
      <c r="GZ19" s="114"/>
      <c r="HA19" s="114"/>
      <c r="HB19" s="114"/>
      <c r="HC19" s="114"/>
      <c r="HD19" s="114"/>
      <c r="HE19" s="114"/>
      <c r="HF19" s="114"/>
      <c r="HG19" s="114"/>
      <c r="HH19" s="114"/>
      <c r="HI19" s="114"/>
      <c r="HJ19" s="114"/>
      <c r="HK19" s="114"/>
      <c r="HL19" s="114"/>
      <c r="HM19" s="114"/>
      <c r="HN19" s="114"/>
      <c r="HO19" s="114"/>
      <c r="HP19" s="114"/>
      <c r="HQ19" s="114"/>
      <c r="HR19" s="114"/>
      <c r="HS19" s="114"/>
      <c r="HT19" s="114"/>
      <c r="HU19" s="114"/>
      <c r="HV19" s="114"/>
      <c r="HW19" s="114"/>
      <c r="HX19" s="114"/>
      <c r="HY19" s="114"/>
      <c r="HZ19" s="114"/>
      <c r="IA19" s="114"/>
      <c r="IB19" s="114"/>
      <c r="IC19" s="114"/>
      <c r="ID19" s="114"/>
      <c r="IE19" s="114"/>
      <c r="IF19" s="114"/>
      <c r="IG19" s="114"/>
      <c r="IH19" s="114"/>
      <c r="II19" s="114"/>
      <c r="IJ19" s="114"/>
      <c r="IK19" s="114"/>
      <c r="IL19" s="114"/>
      <c r="IM19" s="114"/>
      <c r="IN19" s="114"/>
      <c r="IO19" s="114"/>
      <c r="IP19" s="114"/>
      <c r="IQ19" s="114"/>
      <c r="IR19" s="114"/>
      <c r="IS19" s="114"/>
      <c r="IT19" s="114"/>
      <c r="IU19" s="114"/>
      <c r="IV19" s="114"/>
      <c r="IW19" s="114"/>
      <c r="IX19" s="114"/>
      <c r="IY19" s="114"/>
      <c r="IZ19" s="114"/>
      <c r="JA19" s="114"/>
      <c r="JB19" s="114"/>
      <c r="JC19" s="114"/>
      <c r="JD19" s="114"/>
      <c r="JE19" s="114"/>
      <c r="JF19" s="114"/>
      <c r="JG19" s="114"/>
      <c r="JH19" s="114"/>
      <c r="JI19" s="114"/>
      <c r="JJ19" s="114"/>
      <c r="JK19" s="114"/>
      <c r="JL19" s="114"/>
      <c r="JM19" s="114"/>
      <c r="JN19" s="114"/>
      <c r="JO19" s="114"/>
      <c r="JP19" s="114"/>
      <c r="JQ19" s="114"/>
      <c r="JR19" s="114"/>
      <c r="JS19" s="114"/>
      <c r="JT19" s="114"/>
      <c r="JU19" s="114"/>
      <c r="JV19" s="114"/>
      <c r="JW19" s="114"/>
      <c r="JX19" s="114"/>
      <c r="JY19" s="114"/>
      <c r="JZ19" s="114"/>
      <c r="KA19" s="114"/>
      <c r="KB19" s="114"/>
      <c r="KC19" s="114"/>
      <c r="KD19" s="114"/>
      <c r="KE19" s="114"/>
      <c r="KF19" s="114"/>
      <c r="KG19" s="114"/>
      <c r="KH19" s="114"/>
      <c r="KI19" s="114"/>
      <c r="KJ19" s="114"/>
      <c r="KK19" s="114"/>
      <c r="KL19" s="114"/>
      <c r="KM19" s="114"/>
      <c r="KN19" s="114"/>
      <c r="KO19" s="114"/>
      <c r="KP19" s="114"/>
      <c r="KQ19" s="114"/>
      <c r="KR19" s="114"/>
      <c r="KS19" s="114"/>
      <c r="KT19" s="114"/>
      <c r="KU19" s="114"/>
      <c r="KV19" s="114"/>
      <c r="KW19" s="114"/>
      <c r="KX19" s="114"/>
      <c r="KY19" s="114"/>
      <c r="KZ19" s="114"/>
      <c r="LA19" s="114"/>
      <c r="LB19" s="114"/>
      <c r="LC19" s="114"/>
      <c r="LD19" s="114"/>
      <c r="LE19" s="114"/>
      <c r="LF19" s="114"/>
      <c r="LG19" s="114"/>
      <c r="LH19" s="114"/>
      <c r="LI19" s="114"/>
      <c r="LJ19" s="114"/>
      <c r="LK19" s="114"/>
      <c r="LL19" s="114"/>
      <c r="LM19" s="114"/>
      <c r="LN19" s="114"/>
      <c r="LO19" s="114"/>
      <c r="LP19" s="114"/>
      <c r="LQ19" s="114"/>
      <c r="LR19" s="114"/>
      <c r="LS19" s="114"/>
      <c r="LT19" s="114"/>
      <c r="LU19" s="114"/>
      <c r="LV19" s="114"/>
      <c r="LW19" s="114"/>
      <c r="LX19" s="114"/>
      <c r="LY19" s="114"/>
      <c r="LZ19" s="114"/>
      <c r="MA19" s="114"/>
      <c r="MB19" s="114"/>
      <c r="MC19" s="114"/>
      <c r="MD19" s="114"/>
      <c r="ME19" s="114"/>
      <c r="MF19" s="114"/>
      <c r="MG19" s="114"/>
      <c r="MH19" s="114"/>
      <c r="MI19" s="114"/>
      <c r="MJ19" s="114"/>
      <c r="MK19" s="114"/>
      <c r="ML19" s="114"/>
      <c r="MM19" s="114"/>
      <c r="MN19" s="114"/>
      <c r="MO19" s="114"/>
      <c r="MP19" s="114"/>
      <c r="MQ19" s="114"/>
      <c r="MR19" s="114"/>
      <c r="MS19" s="114"/>
      <c r="MT19" s="114"/>
      <c r="MU19" s="114"/>
      <c r="MV19" s="114"/>
      <c r="MW19" s="114"/>
      <c r="MX19" s="114"/>
      <c r="MY19" s="114"/>
      <c r="MZ19" s="114"/>
      <c r="NA19" s="114"/>
      <c r="NB19" s="114"/>
      <c r="NC19" s="114"/>
      <c r="ND19" s="114"/>
      <c r="NE19" s="114"/>
      <c r="NF19" s="114"/>
      <c r="NG19" s="114"/>
      <c r="NH19" s="114"/>
      <c r="NI19" s="114"/>
      <c r="NJ19" s="114"/>
      <c r="NK19" s="114"/>
      <c r="NL19" s="114"/>
      <c r="NM19" s="114"/>
      <c r="NN19" s="114"/>
      <c r="NO19" s="114"/>
      <c r="NP19" s="114"/>
      <c r="NQ19" s="114"/>
      <c r="NR19" s="114"/>
      <c r="NS19" s="114"/>
      <c r="NT19" s="114"/>
      <c r="NU19" s="114"/>
      <c r="NV19" s="114"/>
      <c r="NW19" s="114"/>
      <c r="NX19" s="114"/>
      <c r="NY19" s="114"/>
      <c r="NZ19" s="114"/>
      <c r="OA19" s="114"/>
      <c r="OB19" s="114"/>
      <c r="OC19" s="114"/>
      <c r="OD19" s="114"/>
      <c r="OE19" s="114"/>
      <c r="OF19" s="114"/>
      <c r="OG19" s="114"/>
      <c r="OH19" s="114"/>
      <c r="OI19" s="114"/>
      <c r="OJ19" s="114"/>
      <c r="OK19" s="114"/>
      <c r="OL19" s="114"/>
      <c r="OM19" s="114"/>
      <c r="ON19" s="114"/>
      <c r="OO19" s="114"/>
      <c r="OP19" s="114"/>
      <c r="OQ19" s="114"/>
      <c r="OR19" s="114"/>
      <c r="OS19" s="114"/>
      <c r="OT19" s="114"/>
      <c r="OU19" s="114"/>
      <c r="OV19" s="114"/>
      <c r="OW19" s="114"/>
      <c r="OX19" s="114"/>
      <c r="OY19" s="114"/>
      <c r="OZ19" s="114"/>
      <c r="PA19" s="114"/>
      <c r="PB19" s="114"/>
      <c r="PC19" s="114"/>
      <c r="PD19" s="114"/>
      <c r="PE19" s="114"/>
      <c r="PF19" s="114"/>
      <c r="PG19" s="114"/>
      <c r="PH19" s="114"/>
      <c r="PI19" s="114"/>
      <c r="PJ19" s="114"/>
      <c r="PK19" s="114"/>
      <c r="PL19" s="114"/>
      <c r="PM19" s="114"/>
      <c r="PN19" s="114"/>
      <c r="PO19" s="114"/>
      <c r="PP19" s="114"/>
      <c r="PQ19" s="114"/>
      <c r="PR19" s="114"/>
      <c r="PS19" s="114"/>
      <c r="PT19" s="114"/>
      <c r="PU19" s="114"/>
      <c r="PV19" s="114"/>
      <c r="PW19" s="114"/>
      <c r="PX19" s="114"/>
      <c r="PY19" s="114"/>
      <c r="PZ19" s="114"/>
      <c r="QA19" s="114"/>
      <c r="QB19" s="114"/>
      <c r="QC19" s="114"/>
      <c r="QD19" s="114"/>
      <c r="QE19" s="114"/>
      <c r="QF19" s="114"/>
      <c r="QG19" s="114"/>
      <c r="QH19" s="114"/>
      <c r="QI19" s="114"/>
      <c r="QJ19" s="114"/>
      <c r="QK19" s="114"/>
      <c r="QL19" s="114"/>
      <c r="QM19" s="114"/>
      <c r="QN19" s="114"/>
      <c r="QO19" s="114"/>
      <c r="QP19" s="114"/>
      <c r="QQ19" s="114"/>
      <c r="QR19" s="114"/>
      <c r="QS19" s="114"/>
      <c r="QT19" s="114"/>
      <c r="QU19" s="114"/>
      <c r="QV19" s="114"/>
      <c r="QW19" s="114"/>
      <c r="QX19" s="114"/>
      <c r="QY19" s="114"/>
      <c r="QZ19" s="114"/>
      <c r="RA19" s="114"/>
      <c r="RB19" s="114"/>
      <c r="RC19" s="114"/>
      <c r="RD19" s="114"/>
      <c r="RE19" s="114"/>
      <c r="RF19" s="114"/>
      <c r="RG19" s="114"/>
      <c r="RH19" s="114"/>
      <c r="RI19" s="114"/>
      <c r="RJ19" s="114"/>
      <c r="RK19" s="114"/>
      <c r="RL19" s="114"/>
      <c r="RM19" s="114"/>
      <c r="RN19" s="114"/>
      <c r="RO19" s="114"/>
      <c r="RP19" s="114"/>
      <c r="RQ19" s="114"/>
      <c r="RR19" s="114"/>
      <c r="RS19" s="114"/>
      <c r="RT19" s="114"/>
      <c r="RU19" s="114"/>
      <c r="RV19" s="114"/>
      <c r="RW19" s="114"/>
      <c r="RX19" s="114"/>
      <c r="RY19" s="114"/>
      <c r="RZ19" s="114"/>
      <c r="SA19" s="114"/>
      <c r="SB19" s="114"/>
      <c r="SC19" s="114"/>
      <c r="SD19" s="114"/>
      <c r="SE19" s="114"/>
      <c r="SF19" s="114"/>
      <c r="SG19" s="114"/>
      <c r="SH19" s="114"/>
      <c r="SI19" s="114"/>
      <c r="SJ19" s="114"/>
      <c r="SK19" s="114"/>
      <c r="SL19" s="114"/>
      <c r="SM19" s="114"/>
      <c r="SN19" s="114"/>
      <c r="SO19" s="114"/>
      <c r="SP19" s="114"/>
      <c r="SQ19" s="114"/>
      <c r="SR19" s="114"/>
      <c r="SS19" s="114"/>
      <c r="ST19" s="114"/>
      <c r="SU19" s="114"/>
      <c r="SV19" s="114"/>
      <c r="SW19" s="114"/>
      <c r="SX19" s="114"/>
      <c r="SY19" s="114"/>
      <c r="SZ19" s="114"/>
      <c r="TA19" s="114"/>
      <c r="TB19" s="114"/>
      <c r="TC19" s="114"/>
      <c r="TD19" s="114"/>
      <c r="TE19" s="114"/>
      <c r="TF19" s="114"/>
      <c r="TG19" s="114"/>
      <c r="TH19" s="114"/>
      <c r="TI19" s="114"/>
      <c r="TJ19" s="114"/>
      <c r="TK19" s="114"/>
      <c r="TL19" s="114"/>
      <c r="TM19" s="114"/>
      <c r="TN19" s="114"/>
      <c r="TO19" s="114"/>
      <c r="TP19" s="114"/>
      <c r="TQ19" s="114"/>
      <c r="TR19" s="114"/>
      <c r="TS19" s="114"/>
      <c r="TT19" s="114"/>
      <c r="TU19" s="114"/>
      <c r="TV19" s="114"/>
      <c r="TW19" s="114"/>
      <c r="TX19" s="114"/>
      <c r="TY19" s="114"/>
      <c r="TZ19" s="114"/>
      <c r="UA19" s="114"/>
      <c r="UB19" s="114"/>
      <c r="UC19" s="114"/>
      <c r="UD19" s="114"/>
      <c r="UE19" s="114"/>
      <c r="UF19" s="114"/>
      <c r="UG19" s="114"/>
      <c r="UH19" s="114"/>
      <c r="UI19" s="114"/>
      <c r="UJ19" s="114"/>
      <c r="UK19" s="114"/>
      <c r="UL19" s="114"/>
      <c r="UM19" s="114"/>
      <c r="UN19" s="114"/>
      <c r="UO19" s="114"/>
      <c r="UP19" s="114"/>
      <c r="UQ19" s="114"/>
      <c r="UR19" s="114"/>
      <c r="US19" s="114"/>
      <c r="UT19" s="114"/>
      <c r="UU19" s="114"/>
      <c r="UV19" s="114"/>
      <c r="UW19" s="114"/>
      <c r="UX19" s="114"/>
      <c r="UY19" s="114"/>
      <c r="UZ19" s="114"/>
      <c r="VA19" s="114"/>
      <c r="VB19" s="114"/>
      <c r="VC19" s="114"/>
      <c r="VD19" s="114"/>
      <c r="VE19" s="114"/>
      <c r="VF19" s="114"/>
      <c r="VG19" s="114"/>
      <c r="VH19" s="114"/>
      <c r="VI19" s="114"/>
      <c r="VJ19" s="114"/>
      <c r="VK19" s="114"/>
      <c r="VL19" s="114"/>
      <c r="VM19" s="114"/>
      <c r="VN19" s="114"/>
      <c r="VO19" s="114"/>
      <c r="VP19" s="114"/>
      <c r="VQ19" s="114"/>
      <c r="VR19" s="114"/>
      <c r="VS19" s="114"/>
      <c r="VT19" s="114"/>
      <c r="VU19" s="114"/>
      <c r="VV19" s="114"/>
      <c r="VW19" s="114"/>
      <c r="VX19" s="114"/>
      <c r="VY19" s="114"/>
      <c r="VZ19" s="114"/>
      <c r="WA19" s="114"/>
      <c r="WB19" s="114"/>
      <c r="WC19" s="114"/>
      <c r="WD19" s="114"/>
      <c r="WE19" s="114"/>
      <c r="WF19" s="114"/>
      <c r="WG19" s="114"/>
      <c r="WH19" s="114"/>
      <c r="WI19" s="114"/>
      <c r="WJ19" s="114"/>
      <c r="WK19" s="114"/>
      <c r="WL19" s="114"/>
      <c r="WM19" s="114"/>
      <c r="WN19" s="114"/>
      <c r="WO19" s="114"/>
      <c r="WP19" s="114"/>
      <c r="WQ19" s="114"/>
      <c r="WR19" s="114"/>
      <c r="WS19" s="114"/>
      <c r="WT19" s="114"/>
      <c r="WU19" s="114"/>
      <c r="WV19" s="114"/>
      <c r="WW19" s="114"/>
      <c r="WX19" s="114"/>
      <c r="WY19" s="114"/>
      <c r="WZ19" s="114"/>
      <c r="XA19" s="114"/>
      <c r="XB19" s="114"/>
      <c r="XC19" s="114"/>
      <c r="XD19" s="114"/>
      <c r="XE19" s="114"/>
      <c r="XF19" s="114"/>
      <c r="XG19" s="114"/>
      <c r="XH19" s="114"/>
      <c r="XI19" s="114"/>
      <c r="XJ19" s="114"/>
      <c r="XK19" s="114"/>
      <c r="XL19" s="114"/>
      <c r="XM19" s="114"/>
      <c r="XN19" s="114"/>
      <c r="XO19" s="114"/>
      <c r="XP19" s="114"/>
      <c r="XQ19" s="114"/>
      <c r="XR19" s="114"/>
      <c r="XS19" s="114"/>
      <c r="XT19" s="114"/>
      <c r="XU19" s="114"/>
      <c r="XV19" s="114"/>
      <c r="XW19" s="114"/>
      <c r="XX19" s="114"/>
      <c r="XY19" s="114"/>
      <c r="XZ19" s="114"/>
      <c r="YA19" s="114"/>
      <c r="YB19" s="114"/>
      <c r="YC19" s="114"/>
      <c r="YD19" s="114"/>
      <c r="YE19" s="114"/>
      <c r="YF19" s="114"/>
      <c r="YG19" s="114"/>
      <c r="YH19" s="114"/>
      <c r="YI19" s="114"/>
      <c r="YJ19" s="114"/>
      <c r="YK19" s="114"/>
      <c r="YL19" s="114"/>
      <c r="YM19" s="114"/>
      <c r="YN19" s="114"/>
      <c r="YO19" s="114"/>
      <c r="YP19" s="114"/>
      <c r="YQ19" s="114"/>
      <c r="YR19" s="114"/>
      <c r="YS19" s="114"/>
      <c r="YT19" s="114"/>
      <c r="YU19" s="114"/>
      <c r="YV19" s="114"/>
      <c r="YW19" s="114"/>
      <c r="YX19" s="114"/>
      <c r="YY19" s="114"/>
      <c r="YZ19" s="114"/>
      <c r="ZA19" s="114"/>
      <c r="ZB19" s="114"/>
      <c r="ZC19" s="114"/>
      <c r="ZD19" s="114"/>
      <c r="ZE19" s="114"/>
      <c r="ZF19" s="114"/>
      <c r="ZG19" s="114"/>
      <c r="ZH19" s="114"/>
      <c r="ZI19" s="114"/>
      <c r="ZJ19" s="114"/>
      <c r="ZK19" s="114"/>
      <c r="ZL19" s="114"/>
      <c r="ZM19" s="114"/>
      <c r="ZN19" s="114"/>
      <c r="ZO19" s="114"/>
      <c r="ZP19" s="114"/>
      <c r="ZQ19" s="114"/>
      <c r="ZR19" s="114"/>
      <c r="ZS19" s="114"/>
      <c r="ZT19" s="114"/>
      <c r="ZU19" s="114"/>
      <c r="ZV19" s="114"/>
      <c r="ZW19" s="114"/>
      <c r="ZX19" s="114"/>
      <c r="ZY19" s="114"/>
      <c r="ZZ19" s="114"/>
      <c r="AAA19" s="114"/>
      <c r="AAB19" s="114"/>
      <c r="AAC19" s="114"/>
      <c r="AAD19" s="114"/>
      <c r="AAE19" s="114"/>
      <c r="AAF19" s="114"/>
      <c r="AAG19" s="114"/>
      <c r="AAH19" s="114"/>
      <c r="AAI19" s="114"/>
      <c r="AAJ19" s="114"/>
      <c r="AAK19" s="114"/>
      <c r="AAL19" s="114"/>
      <c r="AAM19" s="114"/>
      <c r="AAN19" s="114"/>
      <c r="AAO19" s="114"/>
      <c r="AAP19" s="114"/>
      <c r="AAQ19" s="114"/>
      <c r="AAR19" s="114"/>
      <c r="AAS19" s="114"/>
      <c r="AAT19" s="114"/>
      <c r="AAU19" s="114"/>
      <c r="AAV19" s="114"/>
      <c r="AAW19" s="114"/>
      <c r="AAX19" s="114"/>
      <c r="AAY19" s="114"/>
      <c r="AAZ19" s="114"/>
      <c r="ABA19" s="114"/>
      <c r="ABB19" s="114"/>
      <c r="ABC19" s="114"/>
      <c r="ABD19" s="114"/>
      <c r="ABE19" s="114"/>
      <c r="ABF19" s="114"/>
      <c r="ABG19" s="114"/>
      <c r="ABH19" s="114"/>
      <c r="ABI19" s="114"/>
      <c r="ABJ19" s="114"/>
      <c r="ABK19" s="114"/>
      <c r="ABL19" s="114"/>
      <c r="ABM19" s="114"/>
      <c r="ABN19" s="114"/>
      <c r="ABO19" s="114"/>
      <c r="ABP19" s="114"/>
      <c r="ABQ19" s="114"/>
      <c r="ABR19" s="114"/>
      <c r="ABS19" s="114"/>
      <c r="ABT19" s="114"/>
      <c r="ABU19" s="114"/>
      <c r="ABV19" s="114"/>
      <c r="ABW19" s="114"/>
      <c r="ABX19" s="114"/>
      <c r="ABY19" s="114"/>
      <c r="ABZ19" s="114"/>
      <c r="ACA19" s="114"/>
      <c r="ACB19" s="114"/>
      <c r="ACC19" s="114"/>
      <c r="ACD19" s="114"/>
      <c r="ACE19" s="114"/>
      <c r="ACF19" s="114"/>
      <c r="ACG19" s="114"/>
      <c r="ACH19" s="114"/>
      <c r="ACI19" s="114"/>
      <c r="ACJ19" s="114"/>
      <c r="ACK19" s="114"/>
      <c r="ACL19" s="114"/>
      <c r="ACM19" s="114"/>
      <c r="ACN19" s="114"/>
      <c r="ACO19" s="114"/>
      <c r="ACP19" s="114"/>
      <c r="ACQ19" s="114"/>
      <c r="ACR19" s="114"/>
      <c r="ACS19" s="114"/>
      <c r="ACT19" s="114"/>
      <c r="ACU19" s="114"/>
      <c r="ACV19" s="114"/>
      <c r="ACW19" s="114"/>
      <c r="ACX19" s="114"/>
      <c r="ACY19" s="114"/>
      <c r="ACZ19" s="114"/>
      <c r="ADA19" s="114"/>
      <c r="ADB19" s="114"/>
      <c r="ADC19" s="114"/>
      <c r="ADD19" s="114"/>
      <c r="ADE19" s="114"/>
      <c r="ADF19" s="114"/>
      <c r="ADG19" s="114"/>
      <c r="ADH19" s="114"/>
      <c r="ADI19" s="114"/>
      <c r="ADJ19" s="114"/>
      <c r="ADK19" s="114"/>
      <c r="ADL19" s="114"/>
      <c r="ADM19" s="114"/>
      <c r="ADN19" s="114"/>
      <c r="ADO19" s="114"/>
      <c r="ADP19" s="114"/>
      <c r="ADQ19" s="114"/>
      <c r="ADR19" s="114"/>
      <c r="ADS19" s="114"/>
      <c r="ADT19" s="114"/>
      <c r="ADU19" s="114"/>
      <c r="ADV19" s="114"/>
      <c r="ADW19" s="114"/>
      <c r="ADX19" s="114"/>
      <c r="ADY19" s="114"/>
      <c r="ADZ19" s="114"/>
      <c r="AEA19" s="114"/>
      <c r="AEB19" s="114"/>
      <c r="AEC19" s="114"/>
      <c r="AED19" s="114"/>
      <c r="AEE19" s="114"/>
      <c r="AEF19" s="114"/>
      <c r="AEG19" s="114"/>
      <c r="AEH19" s="114"/>
      <c r="AEI19" s="114"/>
      <c r="AEJ19" s="114"/>
      <c r="AEK19" s="114"/>
      <c r="AEL19" s="114"/>
      <c r="AEM19" s="114"/>
      <c r="AEN19" s="114"/>
      <c r="AEO19" s="114"/>
      <c r="AEP19" s="114"/>
      <c r="AEQ19" s="114"/>
      <c r="AER19" s="114"/>
      <c r="AES19" s="114"/>
      <c r="AET19" s="114"/>
      <c r="AEU19" s="114"/>
      <c r="AEV19" s="114"/>
      <c r="AEW19" s="114"/>
      <c r="AEX19" s="114"/>
      <c r="AEY19" s="114"/>
      <c r="AEZ19" s="114"/>
      <c r="AFA19" s="114"/>
      <c r="AFB19" s="114"/>
      <c r="AFC19" s="114"/>
      <c r="AFD19" s="114"/>
      <c r="AFE19" s="114"/>
      <c r="AFF19" s="114"/>
      <c r="AFG19" s="114"/>
      <c r="AFH19" s="114"/>
      <c r="AFI19" s="114"/>
      <c r="AFJ19" s="114"/>
      <c r="AFK19" s="114"/>
      <c r="AFL19" s="114"/>
      <c r="AFM19" s="114"/>
      <c r="AFN19" s="114"/>
      <c r="AFO19" s="114"/>
      <c r="AFP19" s="114"/>
      <c r="AFQ19" s="114"/>
      <c r="AFR19" s="114"/>
      <c r="AFS19" s="114"/>
      <c r="AFT19" s="114"/>
      <c r="AFU19" s="114"/>
      <c r="AFV19" s="114"/>
      <c r="AFW19" s="114"/>
      <c r="AFX19" s="114"/>
      <c r="AFY19" s="114"/>
      <c r="AFZ19" s="114"/>
      <c r="AGA19" s="114"/>
      <c r="AGB19" s="114"/>
      <c r="AGC19" s="114"/>
      <c r="AGD19" s="114"/>
      <c r="AGE19" s="114"/>
      <c r="AGF19" s="114"/>
      <c r="AGG19" s="114"/>
      <c r="AGH19" s="114"/>
      <c r="AGI19" s="114"/>
      <c r="AGJ19" s="114"/>
      <c r="AGK19" s="114"/>
      <c r="AGL19" s="114"/>
      <c r="AGM19" s="114"/>
      <c r="AGN19" s="114"/>
      <c r="AGO19" s="114"/>
      <c r="AGP19" s="114"/>
      <c r="AGQ19" s="114"/>
      <c r="AGR19" s="114"/>
      <c r="AGS19" s="114"/>
      <c r="AGT19" s="114"/>
      <c r="AGU19" s="114"/>
      <c r="AGV19" s="114"/>
      <c r="AGW19" s="114"/>
      <c r="AGX19" s="114"/>
      <c r="AGY19" s="114"/>
      <c r="AGZ19" s="114"/>
      <c r="AHA19" s="114"/>
      <c r="AHB19" s="114"/>
      <c r="AHC19" s="114"/>
      <c r="AHD19" s="114"/>
      <c r="AHE19" s="114"/>
      <c r="AHF19" s="114"/>
      <c r="AHG19" s="114"/>
      <c r="AHH19" s="114"/>
      <c r="AHI19" s="114"/>
      <c r="AHJ19" s="114"/>
      <c r="AHK19" s="114"/>
      <c r="AHL19" s="114"/>
      <c r="AHM19" s="114"/>
      <c r="AHN19" s="114"/>
      <c r="AHO19" s="114"/>
      <c r="AHP19" s="114"/>
      <c r="AHQ19" s="114"/>
      <c r="AHR19" s="114"/>
      <c r="AHS19" s="114"/>
      <c r="AHT19" s="114"/>
      <c r="AHU19" s="114"/>
      <c r="AHV19" s="114"/>
      <c r="AHW19" s="114"/>
      <c r="AHX19" s="114"/>
      <c r="AHY19" s="114"/>
      <c r="AHZ19" s="114"/>
      <c r="AIA19" s="114"/>
      <c r="AIB19" s="114"/>
      <c r="AIC19" s="114"/>
      <c r="AID19" s="114"/>
      <c r="AIE19" s="114"/>
      <c r="AIF19" s="114"/>
      <c r="AIG19" s="114"/>
      <c r="AIH19" s="114"/>
      <c r="AII19" s="114"/>
      <c r="AIJ19" s="114"/>
      <c r="AIK19" s="114"/>
      <c r="AIL19" s="114"/>
      <c r="AIM19" s="114"/>
      <c r="AIN19" s="114"/>
      <c r="AIO19" s="114"/>
      <c r="AIP19" s="114"/>
      <c r="AIQ19" s="114"/>
      <c r="AIR19" s="114"/>
      <c r="AIS19" s="114"/>
      <c r="AIT19" s="114"/>
      <c r="AIU19" s="114"/>
      <c r="AIV19" s="114"/>
      <c r="AIW19" s="114"/>
      <c r="AIX19" s="114"/>
      <c r="AIY19" s="114"/>
      <c r="AIZ19" s="114"/>
      <c r="AJA19" s="114"/>
      <c r="AJB19" s="114"/>
      <c r="AJC19" s="114"/>
      <c r="AJD19" s="114"/>
      <c r="AJE19" s="114"/>
      <c r="AJF19" s="114"/>
      <c r="AJG19" s="114"/>
      <c r="AJH19" s="114"/>
      <c r="AJI19" s="114"/>
      <c r="AJJ19" s="114"/>
      <c r="AJK19" s="114"/>
      <c r="AJL19" s="114"/>
      <c r="AJM19" s="114"/>
      <c r="AJN19" s="114"/>
      <c r="AJO19" s="114"/>
      <c r="AJP19" s="114"/>
      <c r="AJQ19" s="114"/>
      <c r="AJR19" s="114"/>
      <c r="AJS19" s="114"/>
      <c r="AJT19" s="114"/>
      <c r="AJU19" s="114"/>
      <c r="AJV19" s="114"/>
      <c r="AJW19" s="114"/>
      <c r="AJX19" s="114"/>
      <c r="AJY19" s="114"/>
      <c r="AJZ19" s="114"/>
      <c r="AKA19" s="114"/>
      <c r="AKB19" s="114"/>
      <c r="AKC19" s="114"/>
      <c r="AKD19" s="114"/>
      <c r="AKE19" s="114"/>
      <c r="AKF19" s="114"/>
    </row>
    <row r="20" spans="1:968" s="115" customFormat="1" ht="150.75" customHeight="1" thickBot="1" x14ac:dyDescent="0.3">
      <c r="A20" s="114"/>
      <c r="B20" s="110"/>
      <c r="C20" s="403" t="s">
        <v>596</v>
      </c>
      <c r="D20" s="428"/>
      <c r="E20" s="321" t="s">
        <v>328</v>
      </c>
      <c r="F20" s="290" t="s">
        <v>329</v>
      </c>
      <c r="G20" s="292">
        <v>182111.6</v>
      </c>
      <c r="H20" s="293">
        <v>182111.6</v>
      </c>
      <c r="I20" s="324">
        <v>0</v>
      </c>
      <c r="J20" s="325">
        <v>0</v>
      </c>
      <c r="K20" s="325">
        <v>0</v>
      </c>
      <c r="L20" s="325">
        <v>0</v>
      </c>
      <c r="M20" s="326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>
        <v>182111.6</v>
      </c>
      <c r="Y20" s="325"/>
      <c r="Z20" s="325">
        <v>0</v>
      </c>
      <c r="AA20" s="325">
        <v>0</v>
      </c>
      <c r="AB20" s="325"/>
      <c r="AC20" s="325"/>
      <c r="AD20" s="325"/>
      <c r="AE20" s="113">
        <f t="shared" si="0"/>
        <v>0</v>
      </c>
      <c r="AF20" s="207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BM20" s="114"/>
      <c r="BN20" s="114"/>
      <c r="BO20" s="114"/>
      <c r="BP20" s="114"/>
      <c r="BQ20" s="114"/>
      <c r="BR20" s="114"/>
      <c r="BS20" s="114"/>
      <c r="BT20" s="114"/>
      <c r="BU20" s="114"/>
      <c r="BV20" s="114"/>
      <c r="BW20" s="114"/>
      <c r="BX20" s="114"/>
      <c r="BY20" s="114"/>
      <c r="BZ20" s="114"/>
      <c r="CA20" s="114"/>
      <c r="CB20" s="114"/>
      <c r="CC20" s="114"/>
      <c r="CD20" s="114"/>
      <c r="CE20" s="114"/>
      <c r="CF20" s="114"/>
      <c r="CG20" s="114"/>
      <c r="CH20" s="114"/>
      <c r="CI20" s="114"/>
      <c r="CJ20" s="114"/>
      <c r="CK20" s="114"/>
      <c r="CL20" s="114"/>
      <c r="CM20" s="114"/>
      <c r="CN20" s="114"/>
      <c r="CO20" s="114"/>
      <c r="CP20" s="114"/>
      <c r="CQ20" s="114"/>
      <c r="CR20" s="114"/>
      <c r="CS20" s="114"/>
      <c r="CT20" s="114"/>
      <c r="CU20" s="114"/>
      <c r="CV20" s="114"/>
      <c r="CW20" s="114"/>
      <c r="CX20" s="114"/>
      <c r="CY20" s="114"/>
      <c r="CZ20" s="114"/>
      <c r="DA20" s="114"/>
      <c r="DB20" s="114"/>
      <c r="DC20" s="114"/>
      <c r="DD20" s="114"/>
      <c r="DE20" s="114"/>
      <c r="DF20" s="114"/>
      <c r="DG20" s="114"/>
      <c r="DH20" s="114"/>
      <c r="DI20" s="114"/>
      <c r="DJ20" s="114"/>
      <c r="DK20" s="114"/>
      <c r="DL20" s="114"/>
      <c r="DM20" s="114"/>
      <c r="DN20" s="114"/>
      <c r="DO20" s="114"/>
      <c r="DP20" s="114"/>
      <c r="DQ20" s="114"/>
      <c r="DR20" s="114"/>
      <c r="DS20" s="114"/>
      <c r="DT20" s="114"/>
      <c r="DU20" s="114"/>
      <c r="DV20" s="114"/>
      <c r="DW20" s="114"/>
      <c r="DX20" s="114"/>
      <c r="DY20" s="114"/>
      <c r="DZ20" s="114"/>
      <c r="EA20" s="114"/>
      <c r="EB20" s="114"/>
      <c r="EC20" s="114"/>
      <c r="ED20" s="114"/>
      <c r="EE20" s="114"/>
      <c r="EF20" s="114"/>
      <c r="EG20" s="114"/>
      <c r="EH20" s="114"/>
      <c r="EI20" s="114"/>
      <c r="EJ20" s="114"/>
      <c r="EK20" s="114"/>
      <c r="EL20" s="114"/>
      <c r="EM20" s="114"/>
      <c r="EN20" s="114"/>
      <c r="EO20" s="114"/>
      <c r="EP20" s="114"/>
      <c r="EQ20" s="114"/>
      <c r="ER20" s="114"/>
      <c r="ES20" s="114"/>
      <c r="ET20" s="114"/>
      <c r="EU20" s="114"/>
      <c r="EV20" s="114"/>
      <c r="EW20" s="114"/>
      <c r="EX20" s="114"/>
      <c r="EY20" s="114"/>
      <c r="EZ20" s="114"/>
      <c r="FA20" s="114"/>
      <c r="FB20" s="114"/>
      <c r="FC20" s="114"/>
      <c r="FD20" s="114"/>
      <c r="FE20" s="114"/>
      <c r="FF20" s="114"/>
      <c r="FG20" s="114"/>
      <c r="FH20" s="114"/>
      <c r="FI20" s="114"/>
      <c r="FJ20" s="114"/>
      <c r="FK20" s="114"/>
      <c r="FL20" s="114"/>
      <c r="FM20" s="114"/>
      <c r="FN20" s="114"/>
      <c r="FO20" s="114"/>
      <c r="FP20" s="114"/>
      <c r="FQ20" s="114"/>
      <c r="FR20" s="114"/>
      <c r="FS20" s="114"/>
      <c r="FT20" s="114"/>
      <c r="FU20" s="114"/>
      <c r="FV20" s="114"/>
      <c r="FW20" s="114"/>
      <c r="FX20" s="114"/>
      <c r="FY20" s="114"/>
      <c r="FZ20" s="114"/>
      <c r="GA20" s="114"/>
      <c r="GB20" s="114"/>
      <c r="GC20" s="114"/>
      <c r="GD20" s="114"/>
      <c r="GE20" s="114"/>
      <c r="GF20" s="114"/>
      <c r="GG20" s="114"/>
      <c r="GH20" s="114"/>
      <c r="GI20" s="114"/>
      <c r="GJ20" s="114"/>
      <c r="GK20" s="114"/>
      <c r="GL20" s="114"/>
      <c r="GM20" s="114"/>
      <c r="GN20" s="114"/>
      <c r="GO20" s="114"/>
      <c r="GP20" s="114"/>
      <c r="GQ20" s="114"/>
      <c r="GR20" s="114"/>
      <c r="GS20" s="114"/>
      <c r="GT20" s="114"/>
      <c r="GU20" s="114"/>
      <c r="GV20" s="114"/>
      <c r="GW20" s="114"/>
      <c r="GX20" s="114"/>
      <c r="GY20" s="114"/>
      <c r="GZ20" s="114"/>
      <c r="HA20" s="114"/>
      <c r="HB20" s="114"/>
      <c r="HC20" s="114"/>
      <c r="HD20" s="114"/>
      <c r="HE20" s="114"/>
      <c r="HF20" s="114"/>
      <c r="HG20" s="114"/>
      <c r="HH20" s="114"/>
      <c r="HI20" s="114"/>
      <c r="HJ20" s="114"/>
      <c r="HK20" s="114"/>
      <c r="HL20" s="114"/>
      <c r="HM20" s="114"/>
      <c r="HN20" s="114"/>
      <c r="HO20" s="114"/>
      <c r="HP20" s="114"/>
      <c r="HQ20" s="114"/>
      <c r="HR20" s="114"/>
      <c r="HS20" s="114"/>
      <c r="HT20" s="114"/>
      <c r="HU20" s="114"/>
      <c r="HV20" s="114"/>
      <c r="HW20" s="114"/>
      <c r="HX20" s="114"/>
      <c r="HY20" s="114"/>
      <c r="HZ20" s="114"/>
      <c r="IA20" s="114"/>
      <c r="IB20" s="114"/>
      <c r="IC20" s="114"/>
      <c r="ID20" s="114"/>
      <c r="IE20" s="114"/>
      <c r="IF20" s="114"/>
      <c r="IG20" s="114"/>
      <c r="IH20" s="114"/>
      <c r="II20" s="114"/>
      <c r="IJ20" s="114"/>
      <c r="IK20" s="114"/>
      <c r="IL20" s="114"/>
      <c r="IM20" s="114"/>
      <c r="IN20" s="114"/>
      <c r="IO20" s="114"/>
      <c r="IP20" s="114"/>
      <c r="IQ20" s="114"/>
      <c r="IR20" s="114"/>
      <c r="IS20" s="114"/>
      <c r="IT20" s="114"/>
      <c r="IU20" s="114"/>
      <c r="IV20" s="114"/>
      <c r="IW20" s="114"/>
      <c r="IX20" s="114"/>
      <c r="IY20" s="114"/>
      <c r="IZ20" s="114"/>
      <c r="JA20" s="114"/>
      <c r="JB20" s="114"/>
      <c r="JC20" s="114"/>
      <c r="JD20" s="114"/>
      <c r="JE20" s="114"/>
      <c r="JF20" s="114"/>
      <c r="JG20" s="114"/>
      <c r="JH20" s="114"/>
      <c r="JI20" s="114"/>
      <c r="JJ20" s="114"/>
      <c r="JK20" s="114"/>
      <c r="JL20" s="114"/>
      <c r="JM20" s="114"/>
      <c r="JN20" s="114"/>
      <c r="JO20" s="114"/>
      <c r="JP20" s="114"/>
      <c r="JQ20" s="114"/>
      <c r="JR20" s="114"/>
      <c r="JS20" s="114"/>
      <c r="JT20" s="114"/>
      <c r="JU20" s="114"/>
      <c r="JV20" s="114"/>
      <c r="JW20" s="114"/>
      <c r="JX20" s="114"/>
      <c r="JY20" s="114"/>
      <c r="JZ20" s="114"/>
      <c r="KA20" s="114"/>
      <c r="KB20" s="114"/>
      <c r="KC20" s="114"/>
      <c r="KD20" s="114"/>
      <c r="KE20" s="114"/>
      <c r="KF20" s="114"/>
      <c r="KG20" s="114"/>
      <c r="KH20" s="114"/>
      <c r="KI20" s="114"/>
      <c r="KJ20" s="114"/>
      <c r="KK20" s="114"/>
      <c r="KL20" s="114"/>
      <c r="KM20" s="114"/>
      <c r="KN20" s="114"/>
      <c r="KO20" s="114"/>
      <c r="KP20" s="114"/>
      <c r="KQ20" s="114"/>
      <c r="KR20" s="114"/>
      <c r="KS20" s="114"/>
      <c r="KT20" s="114"/>
      <c r="KU20" s="114"/>
      <c r="KV20" s="114"/>
      <c r="KW20" s="114"/>
      <c r="KX20" s="114"/>
      <c r="KY20" s="114"/>
      <c r="KZ20" s="114"/>
      <c r="LA20" s="114"/>
      <c r="LB20" s="114"/>
      <c r="LC20" s="114"/>
      <c r="LD20" s="114"/>
      <c r="LE20" s="114"/>
      <c r="LF20" s="114"/>
      <c r="LG20" s="114"/>
      <c r="LH20" s="114"/>
      <c r="LI20" s="114"/>
      <c r="LJ20" s="114"/>
      <c r="LK20" s="114"/>
      <c r="LL20" s="114"/>
      <c r="LM20" s="114"/>
      <c r="LN20" s="114"/>
      <c r="LO20" s="114"/>
      <c r="LP20" s="114"/>
      <c r="LQ20" s="114"/>
      <c r="LR20" s="114"/>
      <c r="LS20" s="114"/>
      <c r="LT20" s="114"/>
      <c r="LU20" s="114"/>
      <c r="LV20" s="114"/>
      <c r="LW20" s="114"/>
      <c r="LX20" s="114"/>
      <c r="LY20" s="114"/>
      <c r="LZ20" s="114"/>
      <c r="MA20" s="114"/>
      <c r="MB20" s="114"/>
      <c r="MC20" s="114"/>
      <c r="MD20" s="114"/>
      <c r="ME20" s="114"/>
      <c r="MF20" s="114"/>
      <c r="MG20" s="114"/>
      <c r="MH20" s="114"/>
      <c r="MI20" s="114"/>
      <c r="MJ20" s="114"/>
      <c r="MK20" s="114"/>
      <c r="ML20" s="114"/>
      <c r="MM20" s="114"/>
      <c r="MN20" s="114"/>
      <c r="MO20" s="114"/>
      <c r="MP20" s="114"/>
      <c r="MQ20" s="114"/>
      <c r="MR20" s="114"/>
      <c r="MS20" s="114"/>
      <c r="MT20" s="114"/>
      <c r="MU20" s="114"/>
      <c r="MV20" s="114"/>
      <c r="MW20" s="114"/>
      <c r="MX20" s="114"/>
      <c r="MY20" s="114"/>
      <c r="MZ20" s="114"/>
      <c r="NA20" s="114"/>
      <c r="NB20" s="114"/>
      <c r="NC20" s="114"/>
      <c r="ND20" s="114"/>
      <c r="NE20" s="114"/>
      <c r="NF20" s="114"/>
      <c r="NG20" s="114"/>
      <c r="NH20" s="114"/>
      <c r="NI20" s="114"/>
      <c r="NJ20" s="114"/>
      <c r="NK20" s="114"/>
      <c r="NL20" s="114"/>
      <c r="NM20" s="114"/>
      <c r="NN20" s="114"/>
      <c r="NO20" s="114"/>
      <c r="NP20" s="114"/>
      <c r="NQ20" s="114"/>
      <c r="NR20" s="114"/>
      <c r="NS20" s="114"/>
      <c r="NT20" s="114"/>
      <c r="NU20" s="114"/>
      <c r="NV20" s="114"/>
      <c r="NW20" s="114"/>
      <c r="NX20" s="114"/>
      <c r="NY20" s="114"/>
      <c r="NZ20" s="114"/>
      <c r="OA20" s="114"/>
      <c r="OB20" s="114"/>
      <c r="OC20" s="114"/>
      <c r="OD20" s="114"/>
      <c r="OE20" s="114"/>
      <c r="OF20" s="114"/>
      <c r="OG20" s="114"/>
      <c r="OH20" s="114"/>
      <c r="OI20" s="114"/>
      <c r="OJ20" s="114"/>
      <c r="OK20" s="114"/>
      <c r="OL20" s="114"/>
      <c r="OM20" s="114"/>
      <c r="ON20" s="114"/>
      <c r="OO20" s="114"/>
      <c r="OP20" s="114"/>
      <c r="OQ20" s="114"/>
      <c r="OR20" s="114"/>
      <c r="OS20" s="114"/>
      <c r="OT20" s="114"/>
      <c r="OU20" s="114"/>
      <c r="OV20" s="114"/>
      <c r="OW20" s="114"/>
      <c r="OX20" s="114"/>
      <c r="OY20" s="114"/>
      <c r="OZ20" s="114"/>
      <c r="PA20" s="114"/>
      <c r="PB20" s="114"/>
      <c r="PC20" s="114"/>
      <c r="PD20" s="114"/>
      <c r="PE20" s="114"/>
      <c r="PF20" s="114"/>
      <c r="PG20" s="114"/>
      <c r="PH20" s="114"/>
      <c r="PI20" s="114"/>
      <c r="PJ20" s="114"/>
      <c r="PK20" s="114"/>
      <c r="PL20" s="114"/>
      <c r="PM20" s="114"/>
      <c r="PN20" s="114"/>
      <c r="PO20" s="114"/>
      <c r="PP20" s="114"/>
      <c r="PQ20" s="114"/>
      <c r="PR20" s="114"/>
      <c r="PS20" s="114"/>
      <c r="PT20" s="114"/>
      <c r="PU20" s="114"/>
      <c r="PV20" s="114"/>
      <c r="PW20" s="114"/>
      <c r="PX20" s="114"/>
      <c r="PY20" s="114"/>
      <c r="PZ20" s="114"/>
      <c r="QA20" s="114"/>
      <c r="QB20" s="114"/>
      <c r="QC20" s="114"/>
      <c r="QD20" s="114"/>
      <c r="QE20" s="114"/>
      <c r="QF20" s="114"/>
      <c r="QG20" s="114"/>
      <c r="QH20" s="114"/>
      <c r="QI20" s="114"/>
      <c r="QJ20" s="114"/>
      <c r="QK20" s="114"/>
      <c r="QL20" s="114"/>
      <c r="QM20" s="114"/>
      <c r="QN20" s="114"/>
      <c r="QO20" s="114"/>
      <c r="QP20" s="114"/>
      <c r="QQ20" s="114"/>
      <c r="QR20" s="114"/>
      <c r="QS20" s="114"/>
      <c r="QT20" s="114"/>
      <c r="QU20" s="114"/>
      <c r="QV20" s="114"/>
      <c r="QW20" s="114"/>
      <c r="QX20" s="114"/>
      <c r="QY20" s="114"/>
      <c r="QZ20" s="114"/>
      <c r="RA20" s="114"/>
      <c r="RB20" s="114"/>
      <c r="RC20" s="114"/>
      <c r="RD20" s="114"/>
      <c r="RE20" s="114"/>
      <c r="RF20" s="114"/>
      <c r="RG20" s="114"/>
      <c r="RH20" s="114"/>
      <c r="RI20" s="114"/>
      <c r="RJ20" s="114"/>
      <c r="RK20" s="114"/>
      <c r="RL20" s="114"/>
      <c r="RM20" s="114"/>
      <c r="RN20" s="114"/>
      <c r="RO20" s="114"/>
      <c r="RP20" s="114"/>
      <c r="RQ20" s="114"/>
      <c r="RR20" s="114"/>
      <c r="RS20" s="114"/>
      <c r="RT20" s="114"/>
      <c r="RU20" s="114"/>
      <c r="RV20" s="114"/>
      <c r="RW20" s="114"/>
      <c r="RX20" s="114"/>
      <c r="RY20" s="114"/>
      <c r="RZ20" s="114"/>
      <c r="SA20" s="114"/>
      <c r="SB20" s="114"/>
      <c r="SC20" s="114"/>
      <c r="SD20" s="114"/>
      <c r="SE20" s="114"/>
      <c r="SF20" s="114"/>
      <c r="SG20" s="114"/>
      <c r="SH20" s="114"/>
      <c r="SI20" s="114"/>
      <c r="SJ20" s="114"/>
      <c r="SK20" s="114"/>
      <c r="SL20" s="114"/>
      <c r="SM20" s="114"/>
      <c r="SN20" s="114"/>
      <c r="SO20" s="114"/>
      <c r="SP20" s="114"/>
      <c r="SQ20" s="114"/>
      <c r="SR20" s="114"/>
      <c r="SS20" s="114"/>
      <c r="ST20" s="114"/>
      <c r="SU20" s="114"/>
      <c r="SV20" s="114"/>
      <c r="SW20" s="114"/>
      <c r="SX20" s="114"/>
      <c r="SY20" s="114"/>
      <c r="SZ20" s="114"/>
      <c r="TA20" s="114"/>
      <c r="TB20" s="114"/>
      <c r="TC20" s="114"/>
      <c r="TD20" s="114"/>
      <c r="TE20" s="114"/>
      <c r="TF20" s="114"/>
      <c r="TG20" s="114"/>
      <c r="TH20" s="114"/>
      <c r="TI20" s="114"/>
      <c r="TJ20" s="114"/>
      <c r="TK20" s="114"/>
      <c r="TL20" s="114"/>
      <c r="TM20" s="114"/>
      <c r="TN20" s="114"/>
      <c r="TO20" s="114"/>
      <c r="TP20" s="114"/>
      <c r="TQ20" s="114"/>
      <c r="TR20" s="114"/>
      <c r="TS20" s="114"/>
      <c r="TT20" s="114"/>
      <c r="TU20" s="114"/>
      <c r="TV20" s="114"/>
      <c r="TW20" s="114"/>
      <c r="TX20" s="114"/>
      <c r="TY20" s="114"/>
      <c r="TZ20" s="114"/>
      <c r="UA20" s="114"/>
      <c r="UB20" s="114"/>
      <c r="UC20" s="114"/>
      <c r="UD20" s="114"/>
      <c r="UE20" s="114"/>
      <c r="UF20" s="114"/>
      <c r="UG20" s="114"/>
      <c r="UH20" s="114"/>
      <c r="UI20" s="114"/>
      <c r="UJ20" s="114"/>
      <c r="UK20" s="114"/>
      <c r="UL20" s="114"/>
      <c r="UM20" s="114"/>
      <c r="UN20" s="114"/>
      <c r="UO20" s="114"/>
      <c r="UP20" s="114"/>
      <c r="UQ20" s="114"/>
      <c r="UR20" s="114"/>
      <c r="US20" s="114"/>
      <c r="UT20" s="114"/>
      <c r="UU20" s="114"/>
      <c r="UV20" s="114"/>
      <c r="UW20" s="114"/>
      <c r="UX20" s="114"/>
      <c r="UY20" s="114"/>
      <c r="UZ20" s="114"/>
      <c r="VA20" s="114"/>
      <c r="VB20" s="114"/>
      <c r="VC20" s="114"/>
      <c r="VD20" s="114"/>
      <c r="VE20" s="114"/>
      <c r="VF20" s="114"/>
      <c r="VG20" s="114"/>
      <c r="VH20" s="114"/>
      <c r="VI20" s="114"/>
      <c r="VJ20" s="114"/>
      <c r="VK20" s="114"/>
      <c r="VL20" s="114"/>
      <c r="VM20" s="114"/>
      <c r="VN20" s="114"/>
      <c r="VO20" s="114"/>
      <c r="VP20" s="114"/>
      <c r="VQ20" s="114"/>
      <c r="VR20" s="114"/>
      <c r="VS20" s="114"/>
      <c r="VT20" s="114"/>
      <c r="VU20" s="114"/>
      <c r="VV20" s="114"/>
      <c r="VW20" s="114"/>
      <c r="VX20" s="114"/>
      <c r="VY20" s="114"/>
      <c r="VZ20" s="114"/>
      <c r="WA20" s="114"/>
      <c r="WB20" s="114"/>
      <c r="WC20" s="114"/>
      <c r="WD20" s="114"/>
      <c r="WE20" s="114"/>
      <c r="WF20" s="114"/>
      <c r="WG20" s="114"/>
      <c r="WH20" s="114"/>
      <c r="WI20" s="114"/>
      <c r="WJ20" s="114"/>
      <c r="WK20" s="114"/>
      <c r="WL20" s="114"/>
      <c r="WM20" s="114"/>
      <c r="WN20" s="114"/>
      <c r="WO20" s="114"/>
      <c r="WP20" s="114"/>
      <c r="WQ20" s="114"/>
      <c r="WR20" s="114"/>
      <c r="WS20" s="114"/>
      <c r="WT20" s="114"/>
      <c r="WU20" s="114"/>
      <c r="WV20" s="114"/>
      <c r="WW20" s="114"/>
      <c r="WX20" s="114"/>
      <c r="WY20" s="114"/>
      <c r="WZ20" s="114"/>
      <c r="XA20" s="114"/>
      <c r="XB20" s="114"/>
      <c r="XC20" s="114"/>
      <c r="XD20" s="114"/>
      <c r="XE20" s="114"/>
      <c r="XF20" s="114"/>
      <c r="XG20" s="114"/>
      <c r="XH20" s="114"/>
      <c r="XI20" s="114"/>
      <c r="XJ20" s="114"/>
      <c r="XK20" s="114"/>
      <c r="XL20" s="114"/>
      <c r="XM20" s="114"/>
      <c r="XN20" s="114"/>
      <c r="XO20" s="114"/>
      <c r="XP20" s="114"/>
      <c r="XQ20" s="114"/>
      <c r="XR20" s="114"/>
      <c r="XS20" s="114"/>
      <c r="XT20" s="114"/>
      <c r="XU20" s="114"/>
      <c r="XV20" s="114"/>
      <c r="XW20" s="114"/>
      <c r="XX20" s="114"/>
      <c r="XY20" s="114"/>
      <c r="XZ20" s="114"/>
      <c r="YA20" s="114"/>
      <c r="YB20" s="114"/>
      <c r="YC20" s="114"/>
      <c r="YD20" s="114"/>
      <c r="YE20" s="114"/>
      <c r="YF20" s="114"/>
      <c r="YG20" s="114"/>
      <c r="YH20" s="114"/>
      <c r="YI20" s="114"/>
      <c r="YJ20" s="114"/>
      <c r="YK20" s="114"/>
      <c r="YL20" s="114"/>
      <c r="YM20" s="114"/>
      <c r="YN20" s="114"/>
      <c r="YO20" s="114"/>
      <c r="YP20" s="114"/>
      <c r="YQ20" s="114"/>
      <c r="YR20" s="114"/>
      <c r="YS20" s="114"/>
      <c r="YT20" s="114"/>
      <c r="YU20" s="114"/>
      <c r="YV20" s="114"/>
      <c r="YW20" s="114"/>
      <c r="YX20" s="114"/>
      <c r="YY20" s="114"/>
      <c r="YZ20" s="114"/>
      <c r="ZA20" s="114"/>
      <c r="ZB20" s="114"/>
      <c r="ZC20" s="114"/>
      <c r="ZD20" s="114"/>
      <c r="ZE20" s="114"/>
      <c r="ZF20" s="114"/>
      <c r="ZG20" s="114"/>
      <c r="ZH20" s="114"/>
      <c r="ZI20" s="114"/>
      <c r="ZJ20" s="114"/>
      <c r="ZK20" s="114"/>
      <c r="ZL20" s="114"/>
      <c r="ZM20" s="114"/>
      <c r="ZN20" s="114"/>
      <c r="ZO20" s="114"/>
      <c r="ZP20" s="114"/>
      <c r="ZQ20" s="114"/>
      <c r="ZR20" s="114"/>
      <c r="ZS20" s="114"/>
      <c r="ZT20" s="114"/>
      <c r="ZU20" s="114"/>
      <c r="ZV20" s="114"/>
      <c r="ZW20" s="114"/>
      <c r="ZX20" s="114"/>
      <c r="ZY20" s="114"/>
      <c r="ZZ20" s="114"/>
      <c r="AAA20" s="114"/>
      <c r="AAB20" s="114"/>
      <c r="AAC20" s="114"/>
      <c r="AAD20" s="114"/>
      <c r="AAE20" s="114"/>
      <c r="AAF20" s="114"/>
      <c r="AAG20" s="114"/>
      <c r="AAH20" s="114"/>
      <c r="AAI20" s="114"/>
      <c r="AAJ20" s="114"/>
      <c r="AAK20" s="114"/>
      <c r="AAL20" s="114"/>
      <c r="AAM20" s="114"/>
      <c r="AAN20" s="114"/>
      <c r="AAO20" s="114"/>
      <c r="AAP20" s="114"/>
      <c r="AAQ20" s="114"/>
      <c r="AAR20" s="114"/>
      <c r="AAS20" s="114"/>
      <c r="AAT20" s="114"/>
      <c r="AAU20" s="114"/>
      <c r="AAV20" s="114"/>
      <c r="AAW20" s="114"/>
      <c r="AAX20" s="114"/>
      <c r="AAY20" s="114"/>
      <c r="AAZ20" s="114"/>
      <c r="ABA20" s="114"/>
      <c r="ABB20" s="114"/>
      <c r="ABC20" s="114"/>
      <c r="ABD20" s="114"/>
      <c r="ABE20" s="114"/>
      <c r="ABF20" s="114"/>
      <c r="ABG20" s="114"/>
      <c r="ABH20" s="114"/>
      <c r="ABI20" s="114"/>
      <c r="ABJ20" s="114"/>
      <c r="ABK20" s="114"/>
      <c r="ABL20" s="114"/>
      <c r="ABM20" s="114"/>
      <c r="ABN20" s="114"/>
      <c r="ABO20" s="114"/>
      <c r="ABP20" s="114"/>
      <c r="ABQ20" s="114"/>
      <c r="ABR20" s="114"/>
      <c r="ABS20" s="114"/>
      <c r="ABT20" s="114"/>
      <c r="ABU20" s="114"/>
      <c r="ABV20" s="114"/>
      <c r="ABW20" s="114"/>
      <c r="ABX20" s="114"/>
      <c r="ABY20" s="114"/>
      <c r="ABZ20" s="114"/>
      <c r="ACA20" s="114"/>
      <c r="ACB20" s="114"/>
      <c r="ACC20" s="114"/>
      <c r="ACD20" s="114"/>
      <c r="ACE20" s="114"/>
      <c r="ACF20" s="114"/>
      <c r="ACG20" s="114"/>
      <c r="ACH20" s="114"/>
      <c r="ACI20" s="114"/>
      <c r="ACJ20" s="114"/>
      <c r="ACK20" s="114"/>
      <c r="ACL20" s="114"/>
      <c r="ACM20" s="114"/>
      <c r="ACN20" s="114"/>
      <c r="ACO20" s="114"/>
      <c r="ACP20" s="114"/>
      <c r="ACQ20" s="114"/>
      <c r="ACR20" s="114"/>
      <c r="ACS20" s="114"/>
      <c r="ACT20" s="114"/>
      <c r="ACU20" s="114"/>
      <c r="ACV20" s="114"/>
      <c r="ACW20" s="114"/>
      <c r="ACX20" s="114"/>
      <c r="ACY20" s="114"/>
      <c r="ACZ20" s="114"/>
      <c r="ADA20" s="114"/>
      <c r="ADB20" s="114"/>
      <c r="ADC20" s="114"/>
      <c r="ADD20" s="114"/>
      <c r="ADE20" s="114"/>
      <c r="ADF20" s="114"/>
      <c r="ADG20" s="114"/>
      <c r="ADH20" s="114"/>
      <c r="ADI20" s="114"/>
      <c r="ADJ20" s="114"/>
      <c r="ADK20" s="114"/>
      <c r="ADL20" s="114"/>
      <c r="ADM20" s="114"/>
      <c r="ADN20" s="114"/>
      <c r="ADO20" s="114"/>
      <c r="ADP20" s="114"/>
      <c r="ADQ20" s="114"/>
      <c r="ADR20" s="114"/>
      <c r="ADS20" s="114"/>
      <c r="ADT20" s="114"/>
      <c r="ADU20" s="114"/>
      <c r="ADV20" s="114"/>
      <c r="ADW20" s="114"/>
      <c r="ADX20" s="114"/>
      <c r="ADY20" s="114"/>
      <c r="ADZ20" s="114"/>
      <c r="AEA20" s="114"/>
      <c r="AEB20" s="114"/>
      <c r="AEC20" s="114"/>
      <c r="AED20" s="114"/>
      <c r="AEE20" s="114"/>
      <c r="AEF20" s="114"/>
      <c r="AEG20" s="114"/>
      <c r="AEH20" s="114"/>
      <c r="AEI20" s="114"/>
      <c r="AEJ20" s="114"/>
      <c r="AEK20" s="114"/>
      <c r="AEL20" s="114"/>
      <c r="AEM20" s="114"/>
      <c r="AEN20" s="114"/>
      <c r="AEO20" s="114"/>
      <c r="AEP20" s="114"/>
      <c r="AEQ20" s="114"/>
      <c r="AER20" s="114"/>
      <c r="AES20" s="114"/>
      <c r="AET20" s="114"/>
      <c r="AEU20" s="114"/>
      <c r="AEV20" s="114"/>
      <c r="AEW20" s="114"/>
      <c r="AEX20" s="114"/>
      <c r="AEY20" s="114"/>
      <c r="AEZ20" s="114"/>
      <c r="AFA20" s="114"/>
      <c r="AFB20" s="114"/>
      <c r="AFC20" s="114"/>
      <c r="AFD20" s="114"/>
      <c r="AFE20" s="114"/>
      <c r="AFF20" s="114"/>
      <c r="AFG20" s="114"/>
      <c r="AFH20" s="114"/>
      <c r="AFI20" s="114"/>
      <c r="AFJ20" s="114"/>
      <c r="AFK20" s="114"/>
      <c r="AFL20" s="114"/>
      <c r="AFM20" s="114"/>
      <c r="AFN20" s="114"/>
      <c r="AFO20" s="114"/>
      <c r="AFP20" s="114"/>
      <c r="AFQ20" s="114"/>
      <c r="AFR20" s="114"/>
      <c r="AFS20" s="114"/>
      <c r="AFT20" s="114"/>
      <c r="AFU20" s="114"/>
      <c r="AFV20" s="114"/>
      <c r="AFW20" s="114"/>
      <c r="AFX20" s="114"/>
      <c r="AFY20" s="114"/>
      <c r="AFZ20" s="114"/>
      <c r="AGA20" s="114"/>
      <c r="AGB20" s="114"/>
      <c r="AGC20" s="114"/>
      <c r="AGD20" s="114"/>
      <c r="AGE20" s="114"/>
      <c r="AGF20" s="114"/>
      <c r="AGG20" s="114"/>
      <c r="AGH20" s="114"/>
      <c r="AGI20" s="114"/>
      <c r="AGJ20" s="114"/>
      <c r="AGK20" s="114"/>
      <c r="AGL20" s="114"/>
      <c r="AGM20" s="114"/>
      <c r="AGN20" s="114"/>
      <c r="AGO20" s="114"/>
      <c r="AGP20" s="114"/>
      <c r="AGQ20" s="114"/>
      <c r="AGR20" s="114"/>
      <c r="AGS20" s="114"/>
      <c r="AGT20" s="114"/>
      <c r="AGU20" s="114"/>
      <c r="AGV20" s="114"/>
      <c r="AGW20" s="114"/>
      <c r="AGX20" s="114"/>
      <c r="AGY20" s="114"/>
      <c r="AGZ20" s="114"/>
      <c r="AHA20" s="114"/>
      <c r="AHB20" s="114"/>
      <c r="AHC20" s="114"/>
      <c r="AHD20" s="114"/>
      <c r="AHE20" s="114"/>
      <c r="AHF20" s="114"/>
      <c r="AHG20" s="114"/>
      <c r="AHH20" s="114"/>
      <c r="AHI20" s="114"/>
      <c r="AHJ20" s="114"/>
      <c r="AHK20" s="114"/>
      <c r="AHL20" s="114"/>
      <c r="AHM20" s="114"/>
      <c r="AHN20" s="114"/>
      <c r="AHO20" s="114"/>
      <c r="AHP20" s="114"/>
      <c r="AHQ20" s="114"/>
      <c r="AHR20" s="114"/>
      <c r="AHS20" s="114"/>
      <c r="AHT20" s="114"/>
      <c r="AHU20" s="114"/>
      <c r="AHV20" s="114"/>
      <c r="AHW20" s="114"/>
      <c r="AHX20" s="114"/>
      <c r="AHY20" s="114"/>
      <c r="AHZ20" s="114"/>
      <c r="AIA20" s="114"/>
      <c r="AIB20" s="114"/>
      <c r="AIC20" s="114"/>
      <c r="AID20" s="114"/>
      <c r="AIE20" s="114"/>
      <c r="AIF20" s="114"/>
      <c r="AIG20" s="114"/>
      <c r="AIH20" s="114"/>
      <c r="AII20" s="114"/>
      <c r="AIJ20" s="114"/>
      <c r="AIK20" s="114"/>
      <c r="AIL20" s="114"/>
      <c r="AIM20" s="114"/>
      <c r="AIN20" s="114"/>
      <c r="AIO20" s="114"/>
      <c r="AIP20" s="114"/>
      <c r="AIQ20" s="114"/>
      <c r="AIR20" s="114"/>
      <c r="AIS20" s="114"/>
      <c r="AIT20" s="114"/>
      <c r="AIU20" s="114"/>
      <c r="AIV20" s="114"/>
      <c r="AIW20" s="114"/>
      <c r="AIX20" s="114"/>
      <c r="AIY20" s="114"/>
      <c r="AIZ20" s="114"/>
      <c r="AJA20" s="114"/>
      <c r="AJB20" s="114"/>
      <c r="AJC20" s="114"/>
      <c r="AJD20" s="114"/>
      <c r="AJE20" s="114"/>
      <c r="AJF20" s="114"/>
      <c r="AJG20" s="114"/>
      <c r="AJH20" s="114"/>
      <c r="AJI20" s="114"/>
      <c r="AJJ20" s="114"/>
      <c r="AJK20" s="114"/>
      <c r="AJL20" s="114"/>
      <c r="AJM20" s="114"/>
      <c r="AJN20" s="114"/>
      <c r="AJO20" s="114"/>
      <c r="AJP20" s="114"/>
      <c r="AJQ20" s="114"/>
      <c r="AJR20" s="114"/>
      <c r="AJS20" s="114"/>
      <c r="AJT20" s="114"/>
      <c r="AJU20" s="114"/>
      <c r="AJV20" s="114"/>
      <c r="AJW20" s="114"/>
      <c r="AJX20" s="114"/>
      <c r="AJY20" s="114"/>
      <c r="AJZ20" s="114"/>
      <c r="AKA20" s="114"/>
      <c r="AKB20" s="114"/>
      <c r="AKC20" s="114"/>
      <c r="AKD20" s="114"/>
      <c r="AKE20" s="114"/>
      <c r="AKF20" s="114"/>
    </row>
    <row r="21" spans="1:968" s="115" customFormat="1" ht="93.75" thickBot="1" x14ac:dyDescent="0.3">
      <c r="A21" s="114"/>
      <c r="B21" s="110"/>
      <c r="C21" s="403" t="s">
        <v>597</v>
      </c>
      <c r="D21" s="428">
        <v>607</v>
      </c>
      <c r="E21" s="321" t="s">
        <v>330</v>
      </c>
      <c r="F21" s="290" t="s">
        <v>331</v>
      </c>
      <c r="G21" s="292">
        <v>150000</v>
      </c>
      <c r="H21" s="293">
        <v>112046.46</v>
      </c>
      <c r="I21" s="324">
        <v>37953.54</v>
      </c>
      <c r="J21" s="325">
        <v>0</v>
      </c>
      <c r="K21" s="325">
        <v>0</v>
      </c>
      <c r="L21" s="325">
        <v>0</v>
      </c>
      <c r="M21" s="326"/>
      <c r="N21" s="325"/>
      <c r="O21" s="325"/>
      <c r="P21" s="325"/>
      <c r="Q21" s="325"/>
      <c r="R21" s="325"/>
      <c r="S21" s="325"/>
      <c r="T21" s="325"/>
      <c r="U21" s="325"/>
      <c r="V21" s="325"/>
      <c r="W21" s="325"/>
      <c r="X21" s="325">
        <v>112046.46</v>
      </c>
      <c r="Y21" s="325"/>
      <c r="Z21" s="325">
        <v>0</v>
      </c>
      <c r="AA21" s="325">
        <v>37953.54</v>
      </c>
      <c r="AB21" s="325"/>
      <c r="AC21" s="325"/>
      <c r="AD21" s="325"/>
      <c r="AE21" s="113">
        <f t="shared" si="0"/>
        <v>-7.2759576141834259E-12</v>
      </c>
      <c r="AF21" s="207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  <c r="AX21" s="114"/>
      <c r="AY21" s="114"/>
      <c r="AZ21" s="114"/>
      <c r="BA21" s="114"/>
      <c r="BB21" s="114"/>
      <c r="BC21" s="114"/>
      <c r="BD21" s="114"/>
      <c r="BE21" s="114"/>
      <c r="BF21" s="114"/>
      <c r="BG21" s="114"/>
      <c r="BH21" s="114"/>
      <c r="BI21" s="114"/>
      <c r="BJ21" s="114"/>
      <c r="BK21" s="114"/>
      <c r="BL21" s="114"/>
      <c r="BM21" s="114"/>
      <c r="BN21" s="114"/>
      <c r="BO21" s="114"/>
      <c r="BP21" s="114"/>
      <c r="BQ21" s="114"/>
      <c r="BR21" s="114"/>
      <c r="BS21" s="114"/>
      <c r="BT21" s="114"/>
      <c r="BU21" s="114"/>
      <c r="BV21" s="114"/>
      <c r="BW21" s="114"/>
      <c r="BX21" s="114"/>
      <c r="BY21" s="114"/>
      <c r="BZ21" s="114"/>
      <c r="CA21" s="114"/>
      <c r="CB21" s="114"/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4"/>
      <c r="CR21" s="114"/>
      <c r="CS21" s="114"/>
      <c r="CT21" s="114"/>
      <c r="CU21" s="114"/>
      <c r="CV21" s="114"/>
      <c r="CW21" s="114"/>
      <c r="CX21" s="114"/>
      <c r="CY21" s="114"/>
      <c r="CZ21" s="114"/>
      <c r="DA21" s="114"/>
      <c r="DB21" s="114"/>
      <c r="DC21" s="114"/>
      <c r="DD21" s="114"/>
      <c r="DE21" s="114"/>
      <c r="DF21" s="114"/>
      <c r="DG21" s="114"/>
      <c r="DH21" s="114"/>
      <c r="DI21" s="114"/>
      <c r="DJ21" s="114"/>
      <c r="DK21" s="114"/>
      <c r="DL21" s="114"/>
      <c r="DM21" s="114"/>
      <c r="DN21" s="114"/>
      <c r="DO21" s="114"/>
      <c r="DP21" s="114"/>
      <c r="DQ21" s="114"/>
      <c r="DR21" s="114"/>
      <c r="DS21" s="114"/>
      <c r="DT21" s="114"/>
      <c r="DU21" s="114"/>
      <c r="DV21" s="114"/>
      <c r="DW21" s="114"/>
      <c r="DX21" s="114"/>
      <c r="DY21" s="114"/>
      <c r="DZ21" s="114"/>
      <c r="EA21" s="114"/>
      <c r="EB21" s="114"/>
      <c r="EC21" s="114"/>
      <c r="ED21" s="114"/>
      <c r="EE21" s="114"/>
      <c r="EF21" s="114"/>
      <c r="EG21" s="114"/>
      <c r="EH21" s="114"/>
      <c r="EI21" s="114"/>
      <c r="EJ21" s="114"/>
      <c r="EK21" s="114"/>
      <c r="EL21" s="114"/>
      <c r="EM21" s="114"/>
      <c r="EN21" s="114"/>
      <c r="EO21" s="114"/>
      <c r="EP21" s="114"/>
      <c r="EQ21" s="114"/>
      <c r="ER21" s="114"/>
      <c r="ES21" s="114"/>
      <c r="ET21" s="114"/>
      <c r="EU21" s="114"/>
      <c r="EV21" s="114"/>
      <c r="EW21" s="114"/>
      <c r="EX21" s="114"/>
      <c r="EY21" s="114"/>
      <c r="EZ21" s="114"/>
      <c r="FA21" s="114"/>
      <c r="FB21" s="114"/>
      <c r="FC21" s="114"/>
      <c r="FD21" s="114"/>
      <c r="FE21" s="114"/>
      <c r="FF21" s="114"/>
      <c r="FG21" s="114"/>
      <c r="FH21" s="114"/>
      <c r="FI21" s="114"/>
      <c r="FJ21" s="114"/>
      <c r="FK21" s="114"/>
      <c r="FL21" s="114"/>
      <c r="FM21" s="114"/>
      <c r="FN21" s="114"/>
      <c r="FO21" s="114"/>
      <c r="FP21" s="114"/>
      <c r="FQ21" s="114"/>
      <c r="FR21" s="114"/>
      <c r="FS21" s="114"/>
      <c r="FT21" s="114"/>
      <c r="FU21" s="114"/>
      <c r="FV21" s="114"/>
      <c r="FW21" s="114"/>
      <c r="FX21" s="114"/>
      <c r="FY21" s="114"/>
      <c r="FZ21" s="114"/>
      <c r="GA21" s="114"/>
      <c r="GB21" s="114"/>
      <c r="GC21" s="114"/>
      <c r="GD21" s="114"/>
      <c r="GE21" s="114"/>
      <c r="GF21" s="114"/>
      <c r="GG21" s="114"/>
      <c r="GH21" s="114"/>
      <c r="GI21" s="114"/>
      <c r="GJ21" s="114"/>
      <c r="GK21" s="114"/>
      <c r="GL21" s="114"/>
      <c r="GM21" s="114"/>
      <c r="GN21" s="114"/>
      <c r="GO21" s="114"/>
      <c r="GP21" s="114"/>
      <c r="GQ21" s="114"/>
      <c r="GR21" s="114"/>
      <c r="GS21" s="114"/>
      <c r="GT21" s="114"/>
      <c r="GU21" s="114"/>
      <c r="GV21" s="114"/>
      <c r="GW21" s="114"/>
      <c r="GX21" s="114"/>
      <c r="GY21" s="114"/>
      <c r="GZ21" s="114"/>
      <c r="HA21" s="114"/>
      <c r="HB21" s="114"/>
      <c r="HC21" s="114"/>
      <c r="HD21" s="114"/>
      <c r="HE21" s="114"/>
      <c r="HF21" s="114"/>
      <c r="HG21" s="114"/>
      <c r="HH21" s="114"/>
      <c r="HI21" s="114"/>
      <c r="HJ21" s="114"/>
      <c r="HK21" s="114"/>
      <c r="HL21" s="114"/>
      <c r="HM21" s="114"/>
      <c r="HN21" s="114"/>
      <c r="HO21" s="114"/>
      <c r="HP21" s="114"/>
      <c r="HQ21" s="114"/>
      <c r="HR21" s="114"/>
      <c r="HS21" s="114"/>
      <c r="HT21" s="114"/>
      <c r="HU21" s="114"/>
      <c r="HV21" s="114"/>
      <c r="HW21" s="114"/>
      <c r="HX21" s="114"/>
      <c r="HY21" s="114"/>
      <c r="HZ21" s="114"/>
      <c r="IA21" s="114"/>
      <c r="IB21" s="114"/>
      <c r="IC21" s="114"/>
      <c r="ID21" s="114"/>
      <c r="IE21" s="114"/>
      <c r="IF21" s="114"/>
      <c r="IG21" s="114"/>
      <c r="IH21" s="114"/>
      <c r="II21" s="114"/>
      <c r="IJ21" s="114"/>
      <c r="IK21" s="114"/>
      <c r="IL21" s="114"/>
      <c r="IM21" s="114"/>
      <c r="IN21" s="114"/>
      <c r="IO21" s="114"/>
      <c r="IP21" s="114"/>
      <c r="IQ21" s="114"/>
      <c r="IR21" s="114"/>
      <c r="IS21" s="114"/>
      <c r="IT21" s="114"/>
      <c r="IU21" s="114"/>
      <c r="IV21" s="114"/>
      <c r="IW21" s="114"/>
      <c r="IX21" s="114"/>
      <c r="IY21" s="114"/>
      <c r="IZ21" s="114"/>
      <c r="JA21" s="114"/>
      <c r="JB21" s="114"/>
      <c r="JC21" s="114"/>
      <c r="JD21" s="114"/>
      <c r="JE21" s="114"/>
      <c r="JF21" s="114"/>
      <c r="JG21" s="114"/>
      <c r="JH21" s="114"/>
      <c r="JI21" s="114"/>
      <c r="JJ21" s="114"/>
      <c r="JK21" s="114"/>
      <c r="JL21" s="114"/>
      <c r="JM21" s="114"/>
      <c r="JN21" s="114"/>
      <c r="JO21" s="114"/>
      <c r="JP21" s="114"/>
      <c r="JQ21" s="114"/>
      <c r="JR21" s="114"/>
      <c r="JS21" s="114"/>
      <c r="JT21" s="114"/>
      <c r="JU21" s="114"/>
      <c r="JV21" s="114"/>
      <c r="JW21" s="114"/>
      <c r="JX21" s="114"/>
      <c r="JY21" s="114"/>
      <c r="JZ21" s="114"/>
      <c r="KA21" s="114"/>
      <c r="KB21" s="114"/>
      <c r="KC21" s="114"/>
      <c r="KD21" s="114"/>
      <c r="KE21" s="114"/>
      <c r="KF21" s="114"/>
      <c r="KG21" s="114"/>
      <c r="KH21" s="114"/>
      <c r="KI21" s="114"/>
      <c r="KJ21" s="114"/>
      <c r="KK21" s="114"/>
      <c r="KL21" s="114"/>
      <c r="KM21" s="114"/>
      <c r="KN21" s="114"/>
      <c r="KO21" s="114"/>
      <c r="KP21" s="114"/>
      <c r="KQ21" s="114"/>
      <c r="KR21" s="114"/>
      <c r="KS21" s="114"/>
      <c r="KT21" s="114"/>
      <c r="KU21" s="114"/>
      <c r="KV21" s="114"/>
      <c r="KW21" s="114"/>
      <c r="KX21" s="114"/>
      <c r="KY21" s="114"/>
      <c r="KZ21" s="114"/>
      <c r="LA21" s="114"/>
      <c r="LB21" s="114"/>
      <c r="LC21" s="114"/>
      <c r="LD21" s="114"/>
      <c r="LE21" s="114"/>
      <c r="LF21" s="114"/>
      <c r="LG21" s="114"/>
      <c r="LH21" s="114"/>
      <c r="LI21" s="114"/>
      <c r="LJ21" s="114"/>
      <c r="LK21" s="114"/>
      <c r="LL21" s="114"/>
      <c r="LM21" s="114"/>
      <c r="LN21" s="114"/>
      <c r="LO21" s="114"/>
      <c r="LP21" s="114"/>
      <c r="LQ21" s="114"/>
      <c r="LR21" s="114"/>
      <c r="LS21" s="114"/>
      <c r="LT21" s="114"/>
      <c r="LU21" s="114"/>
      <c r="LV21" s="114"/>
      <c r="LW21" s="114"/>
      <c r="LX21" s="114"/>
      <c r="LY21" s="114"/>
      <c r="LZ21" s="114"/>
      <c r="MA21" s="114"/>
      <c r="MB21" s="114"/>
      <c r="MC21" s="114"/>
      <c r="MD21" s="114"/>
      <c r="ME21" s="114"/>
      <c r="MF21" s="114"/>
      <c r="MG21" s="114"/>
      <c r="MH21" s="114"/>
      <c r="MI21" s="114"/>
      <c r="MJ21" s="114"/>
      <c r="MK21" s="114"/>
      <c r="ML21" s="114"/>
      <c r="MM21" s="114"/>
      <c r="MN21" s="114"/>
      <c r="MO21" s="114"/>
      <c r="MP21" s="114"/>
      <c r="MQ21" s="114"/>
      <c r="MR21" s="114"/>
      <c r="MS21" s="114"/>
      <c r="MT21" s="114"/>
      <c r="MU21" s="114"/>
      <c r="MV21" s="114"/>
      <c r="MW21" s="114"/>
      <c r="MX21" s="114"/>
      <c r="MY21" s="114"/>
      <c r="MZ21" s="114"/>
      <c r="NA21" s="114"/>
      <c r="NB21" s="114"/>
      <c r="NC21" s="114"/>
      <c r="ND21" s="114"/>
      <c r="NE21" s="114"/>
      <c r="NF21" s="114"/>
      <c r="NG21" s="114"/>
      <c r="NH21" s="114"/>
      <c r="NI21" s="114"/>
      <c r="NJ21" s="114"/>
      <c r="NK21" s="114"/>
      <c r="NL21" s="114"/>
      <c r="NM21" s="114"/>
      <c r="NN21" s="114"/>
      <c r="NO21" s="114"/>
      <c r="NP21" s="114"/>
      <c r="NQ21" s="114"/>
      <c r="NR21" s="114"/>
      <c r="NS21" s="114"/>
      <c r="NT21" s="114"/>
      <c r="NU21" s="114"/>
      <c r="NV21" s="114"/>
      <c r="NW21" s="114"/>
      <c r="NX21" s="114"/>
      <c r="NY21" s="114"/>
      <c r="NZ21" s="114"/>
      <c r="OA21" s="114"/>
      <c r="OB21" s="114"/>
      <c r="OC21" s="114"/>
      <c r="OD21" s="114"/>
      <c r="OE21" s="114"/>
      <c r="OF21" s="114"/>
      <c r="OG21" s="114"/>
      <c r="OH21" s="114"/>
      <c r="OI21" s="114"/>
      <c r="OJ21" s="114"/>
      <c r="OK21" s="114"/>
      <c r="OL21" s="114"/>
      <c r="OM21" s="114"/>
      <c r="ON21" s="114"/>
      <c r="OO21" s="114"/>
      <c r="OP21" s="114"/>
      <c r="OQ21" s="114"/>
      <c r="OR21" s="114"/>
      <c r="OS21" s="114"/>
      <c r="OT21" s="114"/>
      <c r="OU21" s="114"/>
      <c r="OV21" s="114"/>
      <c r="OW21" s="114"/>
      <c r="OX21" s="114"/>
      <c r="OY21" s="114"/>
      <c r="OZ21" s="114"/>
      <c r="PA21" s="114"/>
      <c r="PB21" s="114"/>
      <c r="PC21" s="114"/>
      <c r="PD21" s="114"/>
      <c r="PE21" s="114"/>
      <c r="PF21" s="114"/>
      <c r="PG21" s="114"/>
      <c r="PH21" s="114"/>
      <c r="PI21" s="114"/>
      <c r="PJ21" s="114"/>
      <c r="PK21" s="114"/>
      <c r="PL21" s="114"/>
      <c r="PM21" s="114"/>
      <c r="PN21" s="114"/>
      <c r="PO21" s="114"/>
      <c r="PP21" s="114"/>
      <c r="PQ21" s="114"/>
      <c r="PR21" s="114"/>
      <c r="PS21" s="114"/>
      <c r="PT21" s="114"/>
      <c r="PU21" s="114"/>
      <c r="PV21" s="114"/>
      <c r="PW21" s="114"/>
      <c r="PX21" s="114"/>
      <c r="PY21" s="114"/>
      <c r="PZ21" s="114"/>
      <c r="QA21" s="114"/>
      <c r="QB21" s="114"/>
      <c r="QC21" s="114"/>
      <c r="QD21" s="114"/>
      <c r="QE21" s="114"/>
      <c r="QF21" s="114"/>
      <c r="QG21" s="114"/>
      <c r="QH21" s="114"/>
      <c r="QI21" s="114"/>
      <c r="QJ21" s="114"/>
      <c r="QK21" s="114"/>
      <c r="QL21" s="114"/>
      <c r="QM21" s="114"/>
      <c r="QN21" s="114"/>
      <c r="QO21" s="114"/>
      <c r="QP21" s="114"/>
      <c r="QQ21" s="114"/>
      <c r="QR21" s="114"/>
      <c r="QS21" s="114"/>
      <c r="QT21" s="114"/>
      <c r="QU21" s="114"/>
      <c r="QV21" s="114"/>
      <c r="QW21" s="114"/>
      <c r="QX21" s="114"/>
      <c r="QY21" s="114"/>
      <c r="QZ21" s="114"/>
      <c r="RA21" s="114"/>
      <c r="RB21" s="114"/>
      <c r="RC21" s="114"/>
      <c r="RD21" s="114"/>
      <c r="RE21" s="114"/>
      <c r="RF21" s="114"/>
      <c r="RG21" s="114"/>
      <c r="RH21" s="114"/>
      <c r="RI21" s="114"/>
      <c r="RJ21" s="114"/>
      <c r="RK21" s="114"/>
      <c r="RL21" s="114"/>
      <c r="RM21" s="114"/>
      <c r="RN21" s="114"/>
      <c r="RO21" s="114"/>
      <c r="RP21" s="114"/>
      <c r="RQ21" s="114"/>
      <c r="RR21" s="114"/>
      <c r="RS21" s="114"/>
      <c r="RT21" s="114"/>
      <c r="RU21" s="114"/>
      <c r="RV21" s="114"/>
      <c r="RW21" s="114"/>
      <c r="RX21" s="114"/>
      <c r="RY21" s="114"/>
      <c r="RZ21" s="114"/>
      <c r="SA21" s="114"/>
      <c r="SB21" s="114"/>
      <c r="SC21" s="114"/>
      <c r="SD21" s="114"/>
      <c r="SE21" s="114"/>
      <c r="SF21" s="114"/>
      <c r="SG21" s="114"/>
      <c r="SH21" s="114"/>
      <c r="SI21" s="114"/>
      <c r="SJ21" s="114"/>
      <c r="SK21" s="114"/>
      <c r="SL21" s="114"/>
      <c r="SM21" s="114"/>
      <c r="SN21" s="114"/>
      <c r="SO21" s="114"/>
      <c r="SP21" s="114"/>
      <c r="SQ21" s="114"/>
      <c r="SR21" s="114"/>
      <c r="SS21" s="114"/>
      <c r="ST21" s="114"/>
      <c r="SU21" s="114"/>
      <c r="SV21" s="114"/>
      <c r="SW21" s="114"/>
      <c r="SX21" s="114"/>
      <c r="SY21" s="114"/>
      <c r="SZ21" s="114"/>
      <c r="TA21" s="114"/>
      <c r="TB21" s="114"/>
      <c r="TC21" s="114"/>
      <c r="TD21" s="114"/>
      <c r="TE21" s="114"/>
      <c r="TF21" s="114"/>
      <c r="TG21" s="114"/>
      <c r="TH21" s="114"/>
      <c r="TI21" s="114"/>
      <c r="TJ21" s="114"/>
      <c r="TK21" s="114"/>
      <c r="TL21" s="114"/>
      <c r="TM21" s="114"/>
      <c r="TN21" s="114"/>
      <c r="TO21" s="114"/>
      <c r="TP21" s="114"/>
      <c r="TQ21" s="114"/>
      <c r="TR21" s="114"/>
      <c r="TS21" s="114"/>
      <c r="TT21" s="114"/>
      <c r="TU21" s="114"/>
      <c r="TV21" s="114"/>
      <c r="TW21" s="114"/>
      <c r="TX21" s="114"/>
      <c r="TY21" s="114"/>
      <c r="TZ21" s="114"/>
      <c r="UA21" s="114"/>
      <c r="UB21" s="114"/>
      <c r="UC21" s="114"/>
      <c r="UD21" s="114"/>
      <c r="UE21" s="114"/>
      <c r="UF21" s="114"/>
      <c r="UG21" s="114"/>
      <c r="UH21" s="114"/>
      <c r="UI21" s="114"/>
      <c r="UJ21" s="114"/>
      <c r="UK21" s="114"/>
      <c r="UL21" s="114"/>
      <c r="UM21" s="114"/>
      <c r="UN21" s="114"/>
      <c r="UO21" s="114"/>
      <c r="UP21" s="114"/>
      <c r="UQ21" s="114"/>
      <c r="UR21" s="114"/>
      <c r="US21" s="114"/>
      <c r="UT21" s="114"/>
      <c r="UU21" s="114"/>
      <c r="UV21" s="114"/>
      <c r="UW21" s="114"/>
      <c r="UX21" s="114"/>
      <c r="UY21" s="114"/>
      <c r="UZ21" s="114"/>
      <c r="VA21" s="114"/>
      <c r="VB21" s="114"/>
      <c r="VC21" s="114"/>
      <c r="VD21" s="114"/>
      <c r="VE21" s="114"/>
      <c r="VF21" s="114"/>
      <c r="VG21" s="114"/>
      <c r="VH21" s="114"/>
      <c r="VI21" s="114"/>
      <c r="VJ21" s="114"/>
      <c r="VK21" s="114"/>
      <c r="VL21" s="114"/>
      <c r="VM21" s="114"/>
      <c r="VN21" s="114"/>
      <c r="VO21" s="114"/>
      <c r="VP21" s="114"/>
      <c r="VQ21" s="114"/>
      <c r="VR21" s="114"/>
      <c r="VS21" s="114"/>
      <c r="VT21" s="114"/>
      <c r="VU21" s="114"/>
      <c r="VV21" s="114"/>
      <c r="VW21" s="114"/>
      <c r="VX21" s="114"/>
      <c r="VY21" s="114"/>
      <c r="VZ21" s="114"/>
      <c r="WA21" s="114"/>
      <c r="WB21" s="114"/>
      <c r="WC21" s="114"/>
      <c r="WD21" s="114"/>
      <c r="WE21" s="114"/>
      <c r="WF21" s="114"/>
      <c r="WG21" s="114"/>
      <c r="WH21" s="114"/>
      <c r="WI21" s="114"/>
      <c r="WJ21" s="114"/>
      <c r="WK21" s="114"/>
      <c r="WL21" s="114"/>
      <c r="WM21" s="114"/>
      <c r="WN21" s="114"/>
      <c r="WO21" s="114"/>
      <c r="WP21" s="114"/>
      <c r="WQ21" s="114"/>
      <c r="WR21" s="114"/>
      <c r="WS21" s="114"/>
      <c r="WT21" s="114"/>
      <c r="WU21" s="114"/>
      <c r="WV21" s="114"/>
      <c r="WW21" s="114"/>
      <c r="WX21" s="114"/>
      <c r="WY21" s="114"/>
      <c r="WZ21" s="114"/>
      <c r="XA21" s="114"/>
      <c r="XB21" s="114"/>
      <c r="XC21" s="114"/>
      <c r="XD21" s="114"/>
      <c r="XE21" s="114"/>
      <c r="XF21" s="114"/>
      <c r="XG21" s="114"/>
      <c r="XH21" s="114"/>
      <c r="XI21" s="114"/>
      <c r="XJ21" s="114"/>
      <c r="XK21" s="114"/>
      <c r="XL21" s="114"/>
      <c r="XM21" s="114"/>
      <c r="XN21" s="114"/>
      <c r="XO21" s="114"/>
      <c r="XP21" s="114"/>
      <c r="XQ21" s="114"/>
      <c r="XR21" s="114"/>
      <c r="XS21" s="114"/>
      <c r="XT21" s="114"/>
      <c r="XU21" s="114"/>
      <c r="XV21" s="114"/>
      <c r="XW21" s="114"/>
      <c r="XX21" s="114"/>
      <c r="XY21" s="114"/>
      <c r="XZ21" s="114"/>
      <c r="YA21" s="114"/>
      <c r="YB21" s="114"/>
      <c r="YC21" s="114"/>
      <c r="YD21" s="114"/>
      <c r="YE21" s="114"/>
      <c r="YF21" s="114"/>
      <c r="YG21" s="114"/>
      <c r="YH21" s="114"/>
      <c r="YI21" s="114"/>
      <c r="YJ21" s="114"/>
      <c r="YK21" s="114"/>
      <c r="YL21" s="114"/>
      <c r="YM21" s="114"/>
      <c r="YN21" s="114"/>
      <c r="YO21" s="114"/>
      <c r="YP21" s="114"/>
      <c r="YQ21" s="114"/>
      <c r="YR21" s="114"/>
      <c r="YS21" s="114"/>
      <c r="YT21" s="114"/>
      <c r="YU21" s="114"/>
      <c r="YV21" s="114"/>
      <c r="YW21" s="114"/>
      <c r="YX21" s="114"/>
      <c r="YY21" s="114"/>
      <c r="YZ21" s="114"/>
      <c r="ZA21" s="114"/>
      <c r="ZB21" s="114"/>
      <c r="ZC21" s="114"/>
      <c r="ZD21" s="114"/>
      <c r="ZE21" s="114"/>
      <c r="ZF21" s="114"/>
      <c r="ZG21" s="114"/>
      <c r="ZH21" s="114"/>
      <c r="ZI21" s="114"/>
      <c r="ZJ21" s="114"/>
      <c r="ZK21" s="114"/>
      <c r="ZL21" s="114"/>
      <c r="ZM21" s="114"/>
      <c r="ZN21" s="114"/>
      <c r="ZO21" s="114"/>
      <c r="ZP21" s="114"/>
      <c r="ZQ21" s="114"/>
      <c r="ZR21" s="114"/>
      <c r="ZS21" s="114"/>
      <c r="ZT21" s="114"/>
      <c r="ZU21" s="114"/>
      <c r="ZV21" s="114"/>
      <c r="ZW21" s="114"/>
      <c r="ZX21" s="114"/>
      <c r="ZY21" s="114"/>
      <c r="ZZ21" s="114"/>
      <c r="AAA21" s="114"/>
      <c r="AAB21" s="114"/>
      <c r="AAC21" s="114"/>
      <c r="AAD21" s="114"/>
      <c r="AAE21" s="114"/>
      <c r="AAF21" s="114"/>
      <c r="AAG21" s="114"/>
      <c r="AAH21" s="114"/>
      <c r="AAI21" s="114"/>
      <c r="AAJ21" s="114"/>
      <c r="AAK21" s="114"/>
      <c r="AAL21" s="114"/>
      <c r="AAM21" s="114"/>
      <c r="AAN21" s="114"/>
      <c r="AAO21" s="114"/>
      <c r="AAP21" s="114"/>
      <c r="AAQ21" s="114"/>
      <c r="AAR21" s="114"/>
      <c r="AAS21" s="114"/>
      <c r="AAT21" s="114"/>
      <c r="AAU21" s="114"/>
      <c r="AAV21" s="114"/>
      <c r="AAW21" s="114"/>
      <c r="AAX21" s="114"/>
      <c r="AAY21" s="114"/>
      <c r="AAZ21" s="114"/>
      <c r="ABA21" s="114"/>
      <c r="ABB21" s="114"/>
      <c r="ABC21" s="114"/>
      <c r="ABD21" s="114"/>
      <c r="ABE21" s="114"/>
      <c r="ABF21" s="114"/>
      <c r="ABG21" s="114"/>
      <c r="ABH21" s="114"/>
      <c r="ABI21" s="114"/>
      <c r="ABJ21" s="114"/>
      <c r="ABK21" s="114"/>
      <c r="ABL21" s="114"/>
      <c r="ABM21" s="114"/>
      <c r="ABN21" s="114"/>
      <c r="ABO21" s="114"/>
      <c r="ABP21" s="114"/>
      <c r="ABQ21" s="114"/>
      <c r="ABR21" s="114"/>
      <c r="ABS21" s="114"/>
      <c r="ABT21" s="114"/>
      <c r="ABU21" s="114"/>
      <c r="ABV21" s="114"/>
      <c r="ABW21" s="114"/>
      <c r="ABX21" s="114"/>
      <c r="ABY21" s="114"/>
      <c r="ABZ21" s="114"/>
      <c r="ACA21" s="114"/>
      <c r="ACB21" s="114"/>
      <c r="ACC21" s="114"/>
      <c r="ACD21" s="114"/>
      <c r="ACE21" s="114"/>
      <c r="ACF21" s="114"/>
      <c r="ACG21" s="114"/>
      <c r="ACH21" s="114"/>
      <c r="ACI21" s="114"/>
      <c r="ACJ21" s="114"/>
      <c r="ACK21" s="114"/>
      <c r="ACL21" s="114"/>
      <c r="ACM21" s="114"/>
      <c r="ACN21" s="114"/>
      <c r="ACO21" s="114"/>
      <c r="ACP21" s="114"/>
      <c r="ACQ21" s="114"/>
      <c r="ACR21" s="114"/>
      <c r="ACS21" s="114"/>
      <c r="ACT21" s="114"/>
      <c r="ACU21" s="114"/>
      <c r="ACV21" s="114"/>
      <c r="ACW21" s="114"/>
      <c r="ACX21" s="114"/>
      <c r="ACY21" s="114"/>
      <c r="ACZ21" s="114"/>
      <c r="ADA21" s="114"/>
      <c r="ADB21" s="114"/>
      <c r="ADC21" s="114"/>
      <c r="ADD21" s="114"/>
      <c r="ADE21" s="114"/>
      <c r="ADF21" s="114"/>
      <c r="ADG21" s="114"/>
      <c r="ADH21" s="114"/>
      <c r="ADI21" s="114"/>
      <c r="ADJ21" s="114"/>
      <c r="ADK21" s="114"/>
      <c r="ADL21" s="114"/>
      <c r="ADM21" s="114"/>
      <c r="ADN21" s="114"/>
      <c r="ADO21" s="114"/>
      <c r="ADP21" s="114"/>
      <c r="ADQ21" s="114"/>
      <c r="ADR21" s="114"/>
      <c r="ADS21" s="114"/>
      <c r="ADT21" s="114"/>
      <c r="ADU21" s="114"/>
      <c r="ADV21" s="114"/>
      <c r="ADW21" s="114"/>
      <c r="ADX21" s="114"/>
      <c r="ADY21" s="114"/>
      <c r="ADZ21" s="114"/>
      <c r="AEA21" s="114"/>
      <c r="AEB21" s="114"/>
      <c r="AEC21" s="114"/>
      <c r="AED21" s="114"/>
      <c r="AEE21" s="114"/>
      <c r="AEF21" s="114"/>
      <c r="AEG21" s="114"/>
      <c r="AEH21" s="114"/>
      <c r="AEI21" s="114"/>
      <c r="AEJ21" s="114"/>
      <c r="AEK21" s="114"/>
      <c r="AEL21" s="114"/>
      <c r="AEM21" s="114"/>
      <c r="AEN21" s="114"/>
      <c r="AEO21" s="114"/>
      <c r="AEP21" s="114"/>
      <c r="AEQ21" s="114"/>
      <c r="AER21" s="114"/>
      <c r="AES21" s="114"/>
      <c r="AET21" s="114"/>
      <c r="AEU21" s="114"/>
      <c r="AEV21" s="114"/>
      <c r="AEW21" s="114"/>
      <c r="AEX21" s="114"/>
      <c r="AEY21" s="114"/>
      <c r="AEZ21" s="114"/>
      <c r="AFA21" s="114"/>
      <c r="AFB21" s="114"/>
      <c r="AFC21" s="114"/>
      <c r="AFD21" s="114"/>
      <c r="AFE21" s="114"/>
      <c r="AFF21" s="114"/>
      <c r="AFG21" s="114"/>
      <c r="AFH21" s="114"/>
      <c r="AFI21" s="114"/>
      <c r="AFJ21" s="114"/>
      <c r="AFK21" s="114"/>
      <c r="AFL21" s="114"/>
      <c r="AFM21" s="114"/>
      <c r="AFN21" s="114"/>
      <c r="AFO21" s="114"/>
      <c r="AFP21" s="114"/>
      <c r="AFQ21" s="114"/>
      <c r="AFR21" s="114"/>
      <c r="AFS21" s="114"/>
      <c r="AFT21" s="114"/>
      <c r="AFU21" s="114"/>
      <c r="AFV21" s="114"/>
      <c r="AFW21" s="114"/>
      <c r="AFX21" s="114"/>
      <c r="AFY21" s="114"/>
      <c r="AFZ21" s="114"/>
      <c r="AGA21" s="114"/>
      <c r="AGB21" s="114"/>
      <c r="AGC21" s="114"/>
      <c r="AGD21" s="114"/>
      <c r="AGE21" s="114"/>
      <c r="AGF21" s="114"/>
      <c r="AGG21" s="114"/>
      <c r="AGH21" s="114"/>
      <c r="AGI21" s="114"/>
      <c r="AGJ21" s="114"/>
      <c r="AGK21" s="114"/>
      <c r="AGL21" s="114"/>
      <c r="AGM21" s="114"/>
      <c r="AGN21" s="114"/>
      <c r="AGO21" s="114"/>
      <c r="AGP21" s="114"/>
      <c r="AGQ21" s="114"/>
      <c r="AGR21" s="114"/>
      <c r="AGS21" s="114"/>
      <c r="AGT21" s="114"/>
      <c r="AGU21" s="114"/>
      <c r="AGV21" s="114"/>
      <c r="AGW21" s="114"/>
      <c r="AGX21" s="114"/>
      <c r="AGY21" s="114"/>
      <c r="AGZ21" s="114"/>
      <c r="AHA21" s="114"/>
      <c r="AHB21" s="114"/>
      <c r="AHC21" s="114"/>
      <c r="AHD21" s="114"/>
      <c r="AHE21" s="114"/>
      <c r="AHF21" s="114"/>
      <c r="AHG21" s="114"/>
      <c r="AHH21" s="114"/>
      <c r="AHI21" s="114"/>
      <c r="AHJ21" s="114"/>
      <c r="AHK21" s="114"/>
      <c r="AHL21" s="114"/>
      <c r="AHM21" s="114"/>
      <c r="AHN21" s="114"/>
      <c r="AHO21" s="114"/>
      <c r="AHP21" s="114"/>
      <c r="AHQ21" s="114"/>
      <c r="AHR21" s="114"/>
      <c r="AHS21" s="114"/>
      <c r="AHT21" s="114"/>
      <c r="AHU21" s="114"/>
      <c r="AHV21" s="114"/>
      <c r="AHW21" s="114"/>
      <c r="AHX21" s="114"/>
      <c r="AHY21" s="114"/>
      <c r="AHZ21" s="114"/>
      <c r="AIA21" s="114"/>
      <c r="AIB21" s="114"/>
      <c r="AIC21" s="114"/>
      <c r="AID21" s="114"/>
      <c r="AIE21" s="114"/>
      <c r="AIF21" s="114"/>
      <c r="AIG21" s="114"/>
      <c r="AIH21" s="114"/>
      <c r="AII21" s="114"/>
      <c r="AIJ21" s="114"/>
      <c r="AIK21" s="114"/>
      <c r="AIL21" s="114"/>
      <c r="AIM21" s="114"/>
      <c r="AIN21" s="114"/>
      <c r="AIO21" s="114"/>
      <c r="AIP21" s="114"/>
      <c r="AIQ21" s="114"/>
      <c r="AIR21" s="114"/>
      <c r="AIS21" s="114"/>
      <c r="AIT21" s="114"/>
      <c r="AIU21" s="114"/>
      <c r="AIV21" s="114"/>
      <c r="AIW21" s="114"/>
      <c r="AIX21" s="114"/>
      <c r="AIY21" s="114"/>
      <c r="AIZ21" s="114"/>
      <c r="AJA21" s="114"/>
      <c r="AJB21" s="114"/>
      <c r="AJC21" s="114"/>
      <c r="AJD21" s="114"/>
      <c r="AJE21" s="114"/>
      <c r="AJF21" s="114"/>
      <c r="AJG21" s="114"/>
      <c r="AJH21" s="114"/>
      <c r="AJI21" s="114"/>
      <c r="AJJ21" s="114"/>
      <c r="AJK21" s="114"/>
      <c r="AJL21" s="114"/>
      <c r="AJM21" s="114"/>
      <c r="AJN21" s="114"/>
      <c r="AJO21" s="114"/>
      <c r="AJP21" s="114"/>
      <c r="AJQ21" s="114"/>
      <c r="AJR21" s="114"/>
      <c r="AJS21" s="114"/>
      <c r="AJT21" s="114"/>
      <c r="AJU21" s="114"/>
      <c r="AJV21" s="114"/>
      <c r="AJW21" s="114"/>
      <c r="AJX21" s="114"/>
      <c r="AJY21" s="114"/>
      <c r="AJZ21" s="114"/>
      <c r="AKA21" s="114"/>
      <c r="AKB21" s="114"/>
      <c r="AKC21" s="114"/>
      <c r="AKD21" s="114"/>
      <c r="AKE21" s="114"/>
      <c r="AKF21" s="114"/>
    </row>
    <row r="22" spans="1:968" s="115" customFormat="1" ht="86.25" customHeight="1" thickBot="1" x14ac:dyDescent="0.3">
      <c r="A22" s="114"/>
      <c r="B22" s="110"/>
      <c r="C22" s="403" t="s">
        <v>598</v>
      </c>
      <c r="D22" s="428">
        <v>607</v>
      </c>
      <c r="E22" s="321" t="s">
        <v>332</v>
      </c>
      <c r="F22" s="290" t="s">
        <v>333</v>
      </c>
      <c r="G22" s="292">
        <v>74224.800000000003</v>
      </c>
      <c r="H22" s="293">
        <v>74224.800000000003</v>
      </c>
      <c r="I22" s="324">
        <v>0</v>
      </c>
      <c r="J22" s="325">
        <v>0</v>
      </c>
      <c r="K22" s="325">
        <v>0</v>
      </c>
      <c r="L22" s="325">
        <v>0</v>
      </c>
      <c r="M22" s="326"/>
      <c r="N22" s="325"/>
      <c r="O22" s="325"/>
      <c r="P22" s="325"/>
      <c r="Q22" s="325"/>
      <c r="R22" s="325"/>
      <c r="S22" s="325"/>
      <c r="T22" s="325"/>
      <c r="U22" s="325"/>
      <c r="V22" s="325"/>
      <c r="W22" s="325"/>
      <c r="X22" s="325">
        <v>74224.800000000003</v>
      </c>
      <c r="Y22" s="325"/>
      <c r="Z22" s="325">
        <v>0</v>
      </c>
      <c r="AA22" s="325">
        <v>0</v>
      </c>
      <c r="AB22" s="325"/>
      <c r="AC22" s="325"/>
      <c r="AD22" s="325"/>
      <c r="AE22" s="113">
        <f t="shared" si="0"/>
        <v>0</v>
      </c>
      <c r="AF22" s="207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4"/>
      <c r="CS22" s="114"/>
      <c r="CT22" s="114"/>
      <c r="CU22" s="114"/>
      <c r="CV22" s="114"/>
      <c r="CW22" s="114"/>
      <c r="CX22" s="114"/>
      <c r="CY22" s="114"/>
      <c r="CZ22" s="114"/>
      <c r="DA22" s="114"/>
      <c r="DB22" s="114"/>
      <c r="DC22" s="114"/>
      <c r="DD22" s="114"/>
      <c r="DE22" s="114"/>
      <c r="DF22" s="114"/>
      <c r="DG22" s="114"/>
      <c r="DH22" s="114"/>
      <c r="DI22" s="114"/>
      <c r="DJ22" s="114"/>
      <c r="DK22" s="114"/>
      <c r="DL22" s="114"/>
      <c r="DM22" s="114"/>
      <c r="DN22" s="114"/>
      <c r="DO22" s="114"/>
      <c r="DP22" s="114"/>
      <c r="DQ22" s="114"/>
      <c r="DR22" s="114"/>
      <c r="DS22" s="114"/>
      <c r="DT22" s="114"/>
      <c r="DU22" s="114"/>
      <c r="DV22" s="114"/>
      <c r="DW22" s="114"/>
      <c r="DX22" s="114"/>
      <c r="DY22" s="114"/>
      <c r="DZ22" s="114"/>
      <c r="EA22" s="114"/>
      <c r="EB22" s="114"/>
      <c r="EC22" s="114"/>
      <c r="ED22" s="114"/>
      <c r="EE22" s="114"/>
      <c r="EF22" s="114"/>
      <c r="EG22" s="114"/>
      <c r="EH22" s="114"/>
      <c r="EI22" s="114"/>
      <c r="EJ22" s="114"/>
      <c r="EK22" s="114"/>
      <c r="EL22" s="114"/>
      <c r="EM22" s="114"/>
      <c r="EN22" s="114"/>
      <c r="EO22" s="114"/>
      <c r="EP22" s="114"/>
      <c r="EQ22" s="114"/>
      <c r="ER22" s="114"/>
      <c r="ES22" s="114"/>
      <c r="ET22" s="114"/>
      <c r="EU22" s="114"/>
      <c r="EV22" s="114"/>
      <c r="EW22" s="114"/>
      <c r="EX22" s="114"/>
      <c r="EY22" s="114"/>
      <c r="EZ22" s="114"/>
      <c r="FA22" s="114"/>
      <c r="FB22" s="114"/>
      <c r="FC22" s="114"/>
      <c r="FD22" s="114"/>
      <c r="FE22" s="114"/>
      <c r="FF22" s="114"/>
      <c r="FG22" s="114"/>
      <c r="FH22" s="114"/>
      <c r="FI22" s="114"/>
      <c r="FJ22" s="114"/>
      <c r="FK22" s="114"/>
      <c r="FL22" s="114"/>
      <c r="FM22" s="114"/>
      <c r="FN22" s="114"/>
      <c r="FO22" s="114"/>
      <c r="FP22" s="114"/>
      <c r="FQ22" s="114"/>
      <c r="FR22" s="114"/>
      <c r="FS22" s="114"/>
      <c r="FT22" s="114"/>
      <c r="FU22" s="114"/>
      <c r="FV22" s="114"/>
      <c r="FW22" s="114"/>
      <c r="FX22" s="114"/>
      <c r="FY22" s="114"/>
      <c r="FZ22" s="114"/>
      <c r="GA22" s="114"/>
      <c r="GB22" s="114"/>
      <c r="GC22" s="114"/>
      <c r="GD22" s="114"/>
      <c r="GE22" s="114"/>
      <c r="GF22" s="114"/>
      <c r="GG22" s="114"/>
      <c r="GH22" s="114"/>
      <c r="GI22" s="114"/>
      <c r="GJ22" s="114"/>
      <c r="GK22" s="114"/>
      <c r="GL22" s="114"/>
      <c r="GM22" s="114"/>
      <c r="GN22" s="114"/>
      <c r="GO22" s="114"/>
      <c r="GP22" s="114"/>
      <c r="GQ22" s="114"/>
      <c r="GR22" s="114"/>
      <c r="GS22" s="114"/>
      <c r="GT22" s="114"/>
      <c r="GU22" s="114"/>
      <c r="GV22" s="114"/>
      <c r="GW22" s="114"/>
      <c r="GX22" s="114"/>
      <c r="GY22" s="114"/>
      <c r="GZ22" s="114"/>
      <c r="HA22" s="114"/>
      <c r="HB22" s="114"/>
      <c r="HC22" s="114"/>
      <c r="HD22" s="114"/>
      <c r="HE22" s="114"/>
      <c r="HF22" s="114"/>
      <c r="HG22" s="114"/>
      <c r="HH22" s="114"/>
      <c r="HI22" s="114"/>
      <c r="HJ22" s="114"/>
      <c r="HK22" s="114"/>
      <c r="HL22" s="114"/>
      <c r="HM22" s="114"/>
      <c r="HN22" s="114"/>
      <c r="HO22" s="114"/>
      <c r="HP22" s="114"/>
      <c r="HQ22" s="114"/>
      <c r="HR22" s="114"/>
      <c r="HS22" s="114"/>
      <c r="HT22" s="114"/>
      <c r="HU22" s="114"/>
      <c r="HV22" s="114"/>
      <c r="HW22" s="114"/>
      <c r="HX22" s="114"/>
      <c r="HY22" s="114"/>
      <c r="HZ22" s="114"/>
      <c r="IA22" s="114"/>
      <c r="IB22" s="114"/>
      <c r="IC22" s="114"/>
      <c r="ID22" s="114"/>
      <c r="IE22" s="114"/>
      <c r="IF22" s="114"/>
      <c r="IG22" s="114"/>
      <c r="IH22" s="114"/>
      <c r="II22" s="114"/>
      <c r="IJ22" s="114"/>
      <c r="IK22" s="114"/>
      <c r="IL22" s="114"/>
      <c r="IM22" s="114"/>
      <c r="IN22" s="114"/>
      <c r="IO22" s="114"/>
      <c r="IP22" s="114"/>
      <c r="IQ22" s="114"/>
      <c r="IR22" s="114"/>
      <c r="IS22" s="114"/>
      <c r="IT22" s="114"/>
      <c r="IU22" s="114"/>
      <c r="IV22" s="114"/>
      <c r="IW22" s="114"/>
      <c r="IX22" s="114"/>
      <c r="IY22" s="114"/>
      <c r="IZ22" s="114"/>
      <c r="JA22" s="114"/>
      <c r="JB22" s="114"/>
      <c r="JC22" s="114"/>
      <c r="JD22" s="114"/>
      <c r="JE22" s="114"/>
      <c r="JF22" s="114"/>
      <c r="JG22" s="114"/>
      <c r="JH22" s="114"/>
      <c r="JI22" s="114"/>
      <c r="JJ22" s="114"/>
      <c r="JK22" s="114"/>
      <c r="JL22" s="114"/>
      <c r="JM22" s="114"/>
      <c r="JN22" s="114"/>
      <c r="JO22" s="114"/>
      <c r="JP22" s="114"/>
      <c r="JQ22" s="114"/>
      <c r="JR22" s="114"/>
      <c r="JS22" s="114"/>
      <c r="JT22" s="114"/>
      <c r="JU22" s="114"/>
      <c r="JV22" s="114"/>
      <c r="JW22" s="114"/>
      <c r="JX22" s="114"/>
      <c r="JY22" s="114"/>
      <c r="JZ22" s="114"/>
      <c r="KA22" s="114"/>
      <c r="KB22" s="114"/>
      <c r="KC22" s="114"/>
      <c r="KD22" s="114"/>
      <c r="KE22" s="114"/>
      <c r="KF22" s="114"/>
      <c r="KG22" s="114"/>
      <c r="KH22" s="114"/>
      <c r="KI22" s="114"/>
      <c r="KJ22" s="114"/>
      <c r="KK22" s="114"/>
      <c r="KL22" s="114"/>
      <c r="KM22" s="114"/>
      <c r="KN22" s="114"/>
      <c r="KO22" s="114"/>
      <c r="KP22" s="114"/>
      <c r="KQ22" s="114"/>
      <c r="KR22" s="114"/>
      <c r="KS22" s="114"/>
      <c r="KT22" s="114"/>
      <c r="KU22" s="114"/>
      <c r="KV22" s="114"/>
      <c r="KW22" s="114"/>
      <c r="KX22" s="114"/>
      <c r="KY22" s="114"/>
      <c r="KZ22" s="114"/>
      <c r="LA22" s="114"/>
      <c r="LB22" s="114"/>
      <c r="LC22" s="114"/>
      <c r="LD22" s="114"/>
      <c r="LE22" s="114"/>
      <c r="LF22" s="114"/>
      <c r="LG22" s="114"/>
      <c r="LH22" s="114"/>
      <c r="LI22" s="114"/>
      <c r="LJ22" s="114"/>
      <c r="LK22" s="114"/>
      <c r="LL22" s="114"/>
      <c r="LM22" s="114"/>
      <c r="LN22" s="114"/>
      <c r="LO22" s="114"/>
      <c r="LP22" s="114"/>
      <c r="LQ22" s="114"/>
      <c r="LR22" s="114"/>
      <c r="LS22" s="114"/>
      <c r="LT22" s="114"/>
      <c r="LU22" s="114"/>
      <c r="LV22" s="114"/>
      <c r="LW22" s="114"/>
      <c r="LX22" s="114"/>
      <c r="LY22" s="114"/>
      <c r="LZ22" s="114"/>
      <c r="MA22" s="114"/>
      <c r="MB22" s="114"/>
      <c r="MC22" s="114"/>
      <c r="MD22" s="114"/>
      <c r="ME22" s="114"/>
      <c r="MF22" s="114"/>
      <c r="MG22" s="114"/>
      <c r="MH22" s="114"/>
      <c r="MI22" s="114"/>
      <c r="MJ22" s="114"/>
      <c r="MK22" s="114"/>
      <c r="ML22" s="114"/>
      <c r="MM22" s="114"/>
      <c r="MN22" s="114"/>
      <c r="MO22" s="114"/>
      <c r="MP22" s="114"/>
      <c r="MQ22" s="114"/>
      <c r="MR22" s="114"/>
      <c r="MS22" s="114"/>
      <c r="MT22" s="114"/>
      <c r="MU22" s="114"/>
      <c r="MV22" s="114"/>
      <c r="MW22" s="114"/>
      <c r="MX22" s="114"/>
      <c r="MY22" s="114"/>
      <c r="MZ22" s="114"/>
      <c r="NA22" s="114"/>
      <c r="NB22" s="114"/>
      <c r="NC22" s="114"/>
      <c r="ND22" s="114"/>
      <c r="NE22" s="114"/>
      <c r="NF22" s="114"/>
      <c r="NG22" s="114"/>
      <c r="NH22" s="114"/>
      <c r="NI22" s="114"/>
      <c r="NJ22" s="114"/>
      <c r="NK22" s="114"/>
      <c r="NL22" s="114"/>
      <c r="NM22" s="114"/>
      <c r="NN22" s="114"/>
      <c r="NO22" s="114"/>
      <c r="NP22" s="114"/>
      <c r="NQ22" s="114"/>
      <c r="NR22" s="114"/>
      <c r="NS22" s="114"/>
      <c r="NT22" s="114"/>
      <c r="NU22" s="114"/>
      <c r="NV22" s="114"/>
      <c r="NW22" s="114"/>
      <c r="NX22" s="114"/>
      <c r="NY22" s="114"/>
      <c r="NZ22" s="114"/>
      <c r="OA22" s="114"/>
      <c r="OB22" s="114"/>
      <c r="OC22" s="114"/>
      <c r="OD22" s="114"/>
      <c r="OE22" s="114"/>
      <c r="OF22" s="114"/>
      <c r="OG22" s="114"/>
      <c r="OH22" s="114"/>
      <c r="OI22" s="114"/>
      <c r="OJ22" s="114"/>
      <c r="OK22" s="114"/>
      <c r="OL22" s="114"/>
      <c r="OM22" s="114"/>
      <c r="ON22" s="114"/>
      <c r="OO22" s="114"/>
      <c r="OP22" s="114"/>
      <c r="OQ22" s="114"/>
      <c r="OR22" s="114"/>
      <c r="OS22" s="114"/>
      <c r="OT22" s="114"/>
      <c r="OU22" s="114"/>
      <c r="OV22" s="114"/>
      <c r="OW22" s="114"/>
      <c r="OX22" s="114"/>
      <c r="OY22" s="114"/>
      <c r="OZ22" s="114"/>
      <c r="PA22" s="114"/>
      <c r="PB22" s="114"/>
      <c r="PC22" s="114"/>
      <c r="PD22" s="114"/>
      <c r="PE22" s="114"/>
      <c r="PF22" s="114"/>
      <c r="PG22" s="114"/>
      <c r="PH22" s="114"/>
      <c r="PI22" s="114"/>
      <c r="PJ22" s="114"/>
      <c r="PK22" s="114"/>
      <c r="PL22" s="114"/>
      <c r="PM22" s="114"/>
      <c r="PN22" s="114"/>
      <c r="PO22" s="114"/>
      <c r="PP22" s="114"/>
      <c r="PQ22" s="114"/>
      <c r="PR22" s="114"/>
      <c r="PS22" s="114"/>
      <c r="PT22" s="114"/>
      <c r="PU22" s="114"/>
      <c r="PV22" s="114"/>
      <c r="PW22" s="114"/>
      <c r="PX22" s="114"/>
      <c r="PY22" s="114"/>
      <c r="PZ22" s="114"/>
      <c r="QA22" s="114"/>
      <c r="QB22" s="114"/>
      <c r="QC22" s="114"/>
      <c r="QD22" s="114"/>
      <c r="QE22" s="114"/>
      <c r="QF22" s="114"/>
      <c r="QG22" s="114"/>
      <c r="QH22" s="114"/>
      <c r="QI22" s="114"/>
      <c r="QJ22" s="114"/>
      <c r="QK22" s="114"/>
      <c r="QL22" s="114"/>
      <c r="QM22" s="114"/>
      <c r="QN22" s="114"/>
      <c r="QO22" s="114"/>
      <c r="QP22" s="114"/>
      <c r="QQ22" s="114"/>
      <c r="QR22" s="114"/>
      <c r="QS22" s="114"/>
      <c r="QT22" s="114"/>
      <c r="QU22" s="114"/>
      <c r="QV22" s="114"/>
      <c r="QW22" s="114"/>
      <c r="QX22" s="114"/>
      <c r="QY22" s="114"/>
      <c r="QZ22" s="114"/>
      <c r="RA22" s="114"/>
      <c r="RB22" s="114"/>
      <c r="RC22" s="114"/>
      <c r="RD22" s="114"/>
      <c r="RE22" s="114"/>
      <c r="RF22" s="114"/>
      <c r="RG22" s="114"/>
      <c r="RH22" s="114"/>
      <c r="RI22" s="114"/>
      <c r="RJ22" s="114"/>
      <c r="RK22" s="114"/>
      <c r="RL22" s="114"/>
      <c r="RM22" s="114"/>
      <c r="RN22" s="114"/>
      <c r="RO22" s="114"/>
      <c r="RP22" s="114"/>
      <c r="RQ22" s="114"/>
      <c r="RR22" s="114"/>
      <c r="RS22" s="114"/>
      <c r="RT22" s="114"/>
      <c r="RU22" s="114"/>
      <c r="RV22" s="114"/>
      <c r="RW22" s="114"/>
      <c r="RX22" s="114"/>
      <c r="RY22" s="114"/>
      <c r="RZ22" s="114"/>
      <c r="SA22" s="114"/>
      <c r="SB22" s="114"/>
      <c r="SC22" s="114"/>
      <c r="SD22" s="114"/>
      <c r="SE22" s="114"/>
      <c r="SF22" s="114"/>
      <c r="SG22" s="114"/>
      <c r="SH22" s="114"/>
      <c r="SI22" s="114"/>
      <c r="SJ22" s="114"/>
      <c r="SK22" s="114"/>
      <c r="SL22" s="114"/>
      <c r="SM22" s="114"/>
      <c r="SN22" s="114"/>
      <c r="SO22" s="114"/>
      <c r="SP22" s="114"/>
      <c r="SQ22" s="114"/>
      <c r="SR22" s="114"/>
      <c r="SS22" s="114"/>
      <c r="ST22" s="114"/>
      <c r="SU22" s="114"/>
      <c r="SV22" s="114"/>
      <c r="SW22" s="114"/>
      <c r="SX22" s="114"/>
      <c r="SY22" s="114"/>
      <c r="SZ22" s="114"/>
      <c r="TA22" s="114"/>
      <c r="TB22" s="114"/>
      <c r="TC22" s="114"/>
      <c r="TD22" s="114"/>
      <c r="TE22" s="114"/>
      <c r="TF22" s="114"/>
      <c r="TG22" s="114"/>
      <c r="TH22" s="114"/>
      <c r="TI22" s="114"/>
      <c r="TJ22" s="114"/>
      <c r="TK22" s="114"/>
      <c r="TL22" s="114"/>
      <c r="TM22" s="114"/>
      <c r="TN22" s="114"/>
      <c r="TO22" s="114"/>
      <c r="TP22" s="114"/>
      <c r="TQ22" s="114"/>
      <c r="TR22" s="114"/>
      <c r="TS22" s="114"/>
      <c r="TT22" s="114"/>
      <c r="TU22" s="114"/>
      <c r="TV22" s="114"/>
      <c r="TW22" s="114"/>
      <c r="TX22" s="114"/>
      <c r="TY22" s="114"/>
      <c r="TZ22" s="114"/>
      <c r="UA22" s="114"/>
      <c r="UB22" s="114"/>
      <c r="UC22" s="114"/>
      <c r="UD22" s="114"/>
      <c r="UE22" s="114"/>
      <c r="UF22" s="114"/>
      <c r="UG22" s="114"/>
      <c r="UH22" s="114"/>
      <c r="UI22" s="114"/>
      <c r="UJ22" s="114"/>
      <c r="UK22" s="114"/>
      <c r="UL22" s="114"/>
      <c r="UM22" s="114"/>
      <c r="UN22" s="114"/>
      <c r="UO22" s="114"/>
      <c r="UP22" s="114"/>
      <c r="UQ22" s="114"/>
      <c r="UR22" s="114"/>
      <c r="US22" s="114"/>
      <c r="UT22" s="114"/>
      <c r="UU22" s="114"/>
      <c r="UV22" s="114"/>
      <c r="UW22" s="114"/>
      <c r="UX22" s="114"/>
      <c r="UY22" s="114"/>
      <c r="UZ22" s="114"/>
      <c r="VA22" s="114"/>
      <c r="VB22" s="114"/>
      <c r="VC22" s="114"/>
      <c r="VD22" s="114"/>
      <c r="VE22" s="114"/>
      <c r="VF22" s="114"/>
      <c r="VG22" s="114"/>
      <c r="VH22" s="114"/>
      <c r="VI22" s="114"/>
      <c r="VJ22" s="114"/>
      <c r="VK22" s="114"/>
      <c r="VL22" s="114"/>
      <c r="VM22" s="114"/>
      <c r="VN22" s="114"/>
      <c r="VO22" s="114"/>
      <c r="VP22" s="114"/>
      <c r="VQ22" s="114"/>
      <c r="VR22" s="114"/>
      <c r="VS22" s="114"/>
      <c r="VT22" s="114"/>
      <c r="VU22" s="114"/>
      <c r="VV22" s="114"/>
      <c r="VW22" s="114"/>
      <c r="VX22" s="114"/>
      <c r="VY22" s="114"/>
      <c r="VZ22" s="114"/>
      <c r="WA22" s="114"/>
      <c r="WB22" s="114"/>
      <c r="WC22" s="114"/>
      <c r="WD22" s="114"/>
      <c r="WE22" s="114"/>
      <c r="WF22" s="114"/>
      <c r="WG22" s="114"/>
      <c r="WH22" s="114"/>
      <c r="WI22" s="114"/>
      <c r="WJ22" s="114"/>
      <c r="WK22" s="114"/>
      <c r="WL22" s="114"/>
      <c r="WM22" s="114"/>
      <c r="WN22" s="114"/>
      <c r="WO22" s="114"/>
      <c r="WP22" s="114"/>
      <c r="WQ22" s="114"/>
      <c r="WR22" s="114"/>
      <c r="WS22" s="114"/>
      <c r="WT22" s="114"/>
      <c r="WU22" s="114"/>
      <c r="WV22" s="114"/>
      <c r="WW22" s="114"/>
      <c r="WX22" s="114"/>
      <c r="WY22" s="114"/>
      <c r="WZ22" s="114"/>
      <c r="XA22" s="114"/>
      <c r="XB22" s="114"/>
      <c r="XC22" s="114"/>
      <c r="XD22" s="114"/>
      <c r="XE22" s="114"/>
      <c r="XF22" s="114"/>
      <c r="XG22" s="114"/>
      <c r="XH22" s="114"/>
      <c r="XI22" s="114"/>
      <c r="XJ22" s="114"/>
      <c r="XK22" s="114"/>
      <c r="XL22" s="114"/>
      <c r="XM22" s="114"/>
      <c r="XN22" s="114"/>
      <c r="XO22" s="114"/>
      <c r="XP22" s="114"/>
      <c r="XQ22" s="114"/>
      <c r="XR22" s="114"/>
      <c r="XS22" s="114"/>
      <c r="XT22" s="114"/>
      <c r="XU22" s="114"/>
      <c r="XV22" s="114"/>
      <c r="XW22" s="114"/>
      <c r="XX22" s="114"/>
      <c r="XY22" s="114"/>
      <c r="XZ22" s="114"/>
      <c r="YA22" s="114"/>
      <c r="YB22" s="114"/>
      <c r="YC22" s="114"/>
      <c r="YD22" s="114"/>
      <c r="YE22" s="114"/>
      <c r="YF22" s="114"/>
      <c r="YG22" s="114"/>
      <c r="YH22" s="114"/>
      <c r="YI22" s="114"/>
      <c r="YJ22" s="114"/>
      <c r="YK22" s="114"/>
      <c r="YL22" s="114"/>
      <c r="YM22" s="114"/>
      <c r="YN22" s="114"/>
      <c r="YO22" s="114"/>
      <c r="YP22" s="114"/>
      <c r="YQ22" s="114"/>
      <c r="YR22" s="114"/>
      <c r="YS22" s="114"/>
      <c r="YT22" s="114"/>
      <c r="YU22" s="114"/>
      <c r="YV22" s="114"/>
      <c r="YW22" s="114"/>
      <c r="YX22" s="114"/>
      <c r="YY22" s="114"/>
      <c r="YZ22" s="114"/>
      <c r="ZA22" s="114"/>
      <c r="ZB22" s="114"/>
      <c r="ZC22" s="114"/>
      <c r="ZD22" s="114"/>
      <c r="ZE22" s="114"/>
      <c r="ZF22" s="114"/>
      <c r="ZG22" s="114"/>
      <c r="ZH22" s="114"/>
      <c r="ZI22" s="114"/>
      <c r="ZJ22" s="114"/>
      <c r="ZK22" s="114"/>
      <c r="ZL22" s="114"/>
      <c r="ZM22" s="114"/>
      <c r="ZN22" s="114"/>
      <c r="ZO22" s="114"/>
      <c r="ZP22" s="114"/>
      <c r="ZQ22" s="114"/>
      <c r="ZR22" s="114"/>
      <c r="ZS22" s="114"/>
      <c r="ZT22" s="114"/>
      <c r="ZU22" s="114"/>
      <c r="ZV22" s="114"/>
      <c r="ZW22" s="114"/>
      <c r="ZX22" s="114"/>
      <c r="ZY22" s="114"/>
      <c r="ZZ22" s="114"/>
      <c r="AAA22" s="114"/>
      <c r="AAB22" s="114"/>
      <c r="AAC22" s="114"/>
      <c r="AAD22" s="114"/>
      <c r="AAE22" s="114"/>
      <c r="AAF22" s="114"/>
      <c r="AAG22" s="114"/>
      <c r="AAH22" s="114"/>
      <c r="AAI22" s="114"/>
      <c r="AAJ22" s="114"/>
      <c r="AAK22" s="114"/>
      <c r="AAL22" s="114"/>
      <c r="AAM22" s="114"/>
      <c r="AAN22" s="114"/>
      <c r="AAO22" s="114"/>
      <c r="AAP22" s="114"/>
      <c r="AAQ22" s="114"/>
      <c r="AAR22" s="114"/>
      <c r="AAS22" s="114"/>
      <c r="AAT22" s="114"/>
      <c r="AAU22" s="114"/>
      <c r="AAV22" s="114"/>
      <c r="AAW22" s="114"/>
      <c r="AAX22" s="114"/>
      <c r="AAY22" s="114"/>
      <c r="AAZ22" s="114"/>
      <c r="ABA22" s="114"/>
      <c r="ABB22" s="114"/>
      <c r="ABC22" s="114"/>
      <c r="ABD22" s="114"/>
      <c r="ABE22" s="114"/>
      <c r="ABF22" s="114"/>
      <c r="ABG22" s="114"/>
      <c r="ABH22" s="114"/>
      <c r="ABI22" s="114"/>
      <c r="ABJ22" s="114"/>
      <c r="ABK22" s="114"/>
      <c r="ABL22" s="114"/>
      <c r="ABM22" s="114"/>
      <c r="ABN22" s="114"/>
      <c r="ABO22" s="114"/>
      <c r="ABP22" s="114"/>
      <c r="ABQ22" s="114"/>
      <c r="ABR22" s="114"/>
      <c r="ABS22" s="114"/>
      <c r="ABT22" s="114"/>
      <c r="ABU22" s="114"/>
      <c r="ABV22" s="114"/>
      <c r="ABW22" s="114"/>
      <c r="ABX22" s="114"/>
      <c r="ABY22" s="114"/>
      <c r="ABZ22" s="114"/>
      <c r="ACA22" s="114"/>
      <c r="ACB22" s="114"/>
      <c r="ACC22" s="114"/>
      <c r="ACD22" s="114"/>
      <c r="ACE22" s="114"/>
      <c r="ACF22" s="114"/>
      <c r="ACG22" s="114"/>
      <c r="ACH22" s="114"/>
      <c r="ACI22" s="114"/>
      <c r="ACJ22" s="114"/>
      <c r="ACK22" s="114"/>
      <c r="ACL22" s="114"/>
      <c r="ACM22" s="114"/>
      <c r="ACN22" s="114"/>
      <c r="ACO22" s="114"/>
      <c r="ACP22" s="114"/>
      <c r="ACQ22" s="114"/>
      <c r="ACR22" s="114"/>
      <c r="ACS22" s="114"/>
      <c r="ACT22" s="114"/>
      <c r="ACU22" s="114"/>
      <c r="ACV22" s="114"/>
      <c r="ACW22" s="114"/>
      <c r="ACX22" s="114"/>
      <c r="ACY22" s="114"/>
      <c r="ACZ22" s="114"/>
      <c r="ADA22" s="114"/>
      <c r="ADB22" s="114"/>
      <c r="ADC22" s="114"/>
      <c r="ADD22" s="114"/>
      <c r="ADE22" s="114"/>
      <c r="ADF22" s="114"/>
      <c r="ADG22" s="114"/>
      <c r="ADH22" s="114"/>
      <c r="ADI22" s="114"/>
      <c r="ADJ22" s="114"/>
      <c r="ADK22" s="114"/>
      <c r="ADL22" s="114"/>
      <c r="ADM22" s="114"/>
      <c r="ADN22" s="114"/>
      <c r="ADO22" s="114"/>
      <c r="ADP22" s="114"/>
      <c r="ADQ22" s="114"/>
      <c r="ADR22" s="114"/>
      <c r="ADS22" s="114"/>
      <c r="ADT22" s="114"/>
      <c r="ADU22" s="114"/>
      <c r="ADV22" s="114"/>
      <c r="ADW22" s="114"/>
      <c r="ADX22" s="114"/>
      <c r="ADY22" s="114"/>
      <c r="ADZ22" s="114"/>
      <c r="AEA22" s="114"/>
      <c r="AEB22" s="114"/>
      <c r="AEC22" s="114"/>
      <c r="AED22" s="114"/>
      <c r="AEE22" s="114"/>
      <c r="AEF22" s="114"/>
      <c r="AEG22" s="114"/>
      <c r="AEH22" s="114"/>
      <c r="AEI22" s="114"/>
      <c r="AEJ22" s="114"/>
      <c r="AEK22" s="114"/>
      <c r="AEL22" s="114"/>
      <c r="AEM22" s="114"/>
      <c r="AEN22" s="114"/>
      <c r="AEO22" s="114"/>
      <c r="AEP22" s="114"/>
      <c r="AEQ22" s="114"/>
      <c r="AER22" s="114"/>
      <c r="AES22" s="114"/>
      <c r="AET22" s="114"/>
      <c r="AEU22" s="114"/>
      <c r="AEV22" s="114"/>
      <c r="AEW22" s="114"/>
      <c r="AEX22" s="114"/>
      <c r="AEY22" s="114"/>
      <c r="AEZ22" s="114"/>
      <c r="AFA22" s="114"/>
      <c r="AFB22" s="114"/>
      <c r="AFC22" s="114"/>
      <c r="AFD22" s="114"/>
      <c r="AFE22" s="114"/>
      <c r="AFF22" s="114"/>
      <c r="AFG22" s="114"/>
      <c r="AFH22" s="114"/>
      <c r="AFI22" s="114"/>
      <c r="AFJ22" s="114"/>
      <c r="AFK22" s="114"/>
      <c r="AFL22" s="114"/>
      <c r="AFM22" s="114"/>
      <c r="AFN22" s="114"/>
      <c r="AFO22" s="114"/>
      <c r="AFP22" s="114"/>
      <c r="AFQ22" s="114"/>
      <c r="AFR22" s="114"/>
      <c r="AFS22" s="114"/>
      <c r="AFT22" s="114"/>
      <c r="AFU22" s="114"/>
      <c r="AFV22" s="114"/>
      <c r="AFW22" s="114"/>
      <c r="AFX22" s="114"/>
      <c r="AFY22" s="114"/>
      <c r="AFZ22" s="114"/>
      <c r="AGA22" s="114"/>
      <c r="AGB22" s="114"/>
      <c r="AGC22" s="114"/>
      <c r="AGD22" s="114"/>
      <c r="AGE22" s="114"/>
      <c r="AGF22" s="114"/>
      <c r="AGG22" s="114"/>
      <c r="AGH22" s="114"/>
      <c r="AGI22" s="114"/>
      <c r="AGJ22" s="114"/>
      <c r="AGK22" s="114"/>
      <c r="AGL22" s="114"/>
      <c r="AGM22" s="114"/>
      <c r="AGN22" s="114"/>
      <c r="AGO22" s="114"/>
      <c r="AGP22" s="114"/>
      <c r="AGQ22" s="114"/>
      <c r="AGR22" s="114"/>
      <c r="AGS22" s="114"/>
      <c r="AGT22" s="114"/>
      <c r="AGU22" s="114"/>
      <c r="AGV22" s="114"/>
      <c r="AGW22" s="114"/>
      <c r="AGX22" s="114"/>
      <c r="AGY22" s="114"/>
      <c r="AGZ22" s="114"/>
      <c r="AHA22" s="114"/>
      <c r="AHB22" s="114"/>
      <c r="AHC22" s="114"/>
      <c r="AHD22" s="114"/>
      <c r="AHE22" s="114"/>
      <c r="AHF22" s="114"/>
      <c r="AHG22" s="114"/>
      <c r="AHH22" s="114"/>
      <c r="AHI22" s="114"/>
      <c r="AHJ22" s="114"/>
      <c r="AHK22" s="114"/>
      <c r="AHL22" s="114"/>
      <c r="AHM22" s="114"/>
      <c r="AHN22" s="114"/>
      <c r="AHO22" s="114"/>
      <c r="AHP22" s="114"/>
      <c r="AHQ22" s="114"/>
      <c r="AHR22" s="114"/>
      <c r="AHS22" s="114"/>
      <c r="AHT22" s="114"/>
      <c r="AHU22" s="114"/>
      <c r="AHV22" s="114"/>
      <c r="AHW22" s="114"/>
      <c r="AHX22" s="114"/>
      <c r="AHY22" s="114"/>
      <c r="AHZ22" s="114"/>
      <c r="AIA22" s="114"/>
      <c r="AIB22" s="114"/>
      <c r="AIC22" s="114"/>
      <c r="AID22" s="114"/>
      <c r="AIE22" s="114"/>
      <c r="AIF22" s="114"/>
      <c r="AIG22" s="114"/>
      <c r="AIH22" s="114"/>
      <c r="AII22" s="114"/>
      <c r="AIJ22" s="114"/>
      <c r="AIK22" s="114"/>
      <c r="AIL22" s="114"/>
      <c r="AIM22" s="114"/>
      <c r="AIN22" s="114"/>
      <c r="AIO22" s="114"/>
      <c r="AIP22" s="114"/>
      <c r="AIQ22" s="114"/>
      <c r="AIR22" s="114"/>
      <c r="AIS22" s="114"/>
      <c r="AIT22" s="114"/>
      <c r="AIU22" s="114"/>
      <c r="AIV22" s="114"/>
      <c r="AIW22" s="114"/>
      <c r="AIX22" s="114"/>
      <c r="AIY22" s="114"/>
      <c r="AIZ22" s="114"/>
      <c r="AJA22" s="114"/>
      <c r="AJB22" s="114"/>
      <c r="AJC22" s="114"/>
      <c r="AJD22" s="114"/>
      <c r="AJE22" s="114"/>
      <c r="AJF22" s="114"/>
      <c r="AJG22" s="114"/>
      <c r="AJH22" s="114"/>
      <c r="AJI22" s="114"/>
      <c r="AJJ22" s="114"/>
      <c r="AJK22" s="114"/>
      <c r="AJL22" s="114"/>
      <c r="AJM22" s="114"/>
      <c r="AJN22" s="114"/>
      <c r="AJO22" s="114"/>
      <c r="AJP22" s="114"/>
      <c r="AJQ22" s="114"/>
      <c r="AJR22" s="114"/>
      <c r="AJS22" s="114"/>
      <c r="AJT22" s="114"/>
      <c r="AJU22" s="114"/>
      <c r="AJV22" s="114"/>
      <c r="AJW22" s="114"/>
      <c r="AJX22" s="114"/>
      <c r="AJY22" s="114"/>
      <c r="AJZ22" s="114"/>
      <c r="AKA22" s="114"/>
      <c r="AKB22" s="114"/>
      <c r="AKC22" s="114"/>
      <c r="AKD22" s="114"/>
      <c r="AKE22" s="114"/>
      <c r="AKF22" s="114"/>
    </row>
    <row r="23" spans="1:968" s="115" customFormat="1" ht="93" customHeight="1" thickBot="1" x14ac:dyDescent="0.3">
      <c r="A23" s="114"/>
      <c r="B23" s="110"/>
      <c r="C23" s="403" t="s">
        <v>599</v>
      </c>
      <c r="D23" s="428"/>
      <c r="E23" s="321" t="s">
        <v>334</v>
      </c>
      <c r="F23" s="290" t="s">
        <v>335</v>
      </c>
      <c r="G23" s="292">
        <v>100000</v>
      </c>
      <c r="H23" s="293">
        <v>0</v>
      </c>
      <c r="I23" s="324">
        <v>50000</v>
      </c>
      <c r="J23" s="325">
        <v>50000</v>
      </c>
      <c r="K23" s="325">
        <v>0</v>
      </c>
      <c r="L23" s="325">
        <v>0</v>
      </c>
      <c r="M23" s="325"/>
      <c r="N23" s="325"/>
      <c r="O23" s="325"/>
      <c r="P23" s="325"/>
      <c r="Q23" s="325"/>
      <c r="R23" s="325"/>
      <c r="S23" s="325"/>
      <c r="T23" s="325">
        <v>100000</v>
      </c>
      <c r="U23" s="325"/>
      <c r="V23" s="325"/>
      <c r="W23" s="325"/>
      <c r="X23" s="325">
        <v>0</v>
      </c>
      <c r="Y23" s="325"/>
      <c r="Z23" s="325">
        <v>0</v>
      </c>
      <c r="AA23" s="325">
        <v>0</v>
      </c>
      <c r="AB23" s="325"/>
      <c r="AC23" s="325"/>
      <c r="AD23" s="325"/>
      <c r="AE23" s="113">
        <f t="shared" si="0"/>
        <v>0</v>
      </c>
      <c r="AF23" s="206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4"/>
      <c r="BN23" s="114"/>
      <c r="BO23" s="114"/>
      <c r="BP23" s="114"/>
      <c r="BQ23" s="114"/>
      <c r="BR23" s="114"/>
      <c r="BS23" s="114"/>
      <c r="BT23" s="114"/>
      <c r="BU23" s="114"/>
      <c r="BV23" s="114"/>
      <c r="BW23" s="114"/>
      <c r="BX23" s="114"/>
      <c r="BY23" s="114"/>
      <c r="BZ23" s="114"/>
      <c r="CA23" s="114"/>
      <c r="CB23" s="114"/>
      <c r="CC23" s="114"/>
      <c r="CD23" s="114"/>
      <c r="CE23" s="114"/>
      <c r="CF23" s="114"/>
      <c r="CG23" s="114"/>
      <c r="CH23" s="114"/>
      <c r="CI23" s="114"/>
      <c r="CJ23" s="114"/>
      <c r="CK23" s="114"/>
      <c r="CL23" s="114"/>
      <c r="CM23" s="114"/>
      <c r="CN23" s="114"/>
      <c r="CO23" s="114"/>
      <c r="CP23" s="114"/>
      <c r="CQ23" s="114"/>
      <c r="CR23" s="114"/>
      <c r="CS23" s="114"/>
      <c r="CT23" s="114"/>
      <c r="CU23" s="114"/>
      <c r="CV23" s="114"/>
      <c r="CW23" s="114"/>
      <c r="CX23" s="114"/>
      <c r="CY23" s="114"/>
      <c r="CZ23" s="114"/>
      <c r="DA23" s="114"/>
      <c r="DB23" s="114"/>
      <c r="DC23" s="114"/>
      <c r="DD23" s="114"/>
      <c r="DE23" s="114"/>
      <c r="DF23" s="114"/>
      <c r="DG23" s="114"/>
      <c r="DH23" s="114"/>
      <c r="DI23" s="114"/>
      <c r="DJ23" s="114"/>
      <c r="DK23" s="114"/>
      <c r="DL23" s="114"/>
      <c r="DM23" s="114"/>
      <c r="DN23" s="114"/>
      <c r="DO23" s="114"/>
      <c r="DP23" s="114"/>
      <c r="DQ23" s="114"/>
      <c r="DR23" s="114"/>
      <c r="DS23" s="114"/>
      <c r="DT23" s="114"/>
      <c r="DU23" s="114"/>
      <c r="DV23" s="114"/>
      <c r="DW23" s="114"/>
      <c r="DX23" s="114"/>
      <c r="DY23" s="114"/>
      <c r="DZ23" s="114"/>
      <c r="EA23" s="114"/>
      <c r="EB23" s="114"/>
      <c r="EC23" s="114"/>
      <c r="ED23" s="114"/>
      <c r="EE23" s="114"/>
      <c r="EF23" s="114"/>
      <c r="EG23" s="114"/>
      <c r="EH23" s="114"/>
      <c r="EI23" s="114"/>
      <c r="EJ23" s="114"/>
      <c r="EK23" s="114"/>
      <c r="EL23" s="114"/>
      <c r="EM23" s="114"/>
      <c r="EN23" s="114"/>
      <c r="EO23" s="114"/>
      <c r="EP23" s="114"/>
      <c r="EQ23" s="114"/>
      <c r="ER23" s="114"/>
      <c r="ES23" s="114"/>
      <c r="ET23" s="114"/>
      <c r="EU23" s="114"/>
      <c r="EV23" s="114"/>
      <c r="EW23" s="114"/>
      <c r="EX23" s="114"/>
      <c r="EY23" s="114"/>
      <c r="EZ23" s="114"/>
      <c r="FA23" s="114"/>
      <c r="FB23" s="114"/>
      <c r="FC23" s="114"/>
      <c r="FD23" s="114"/>
      <c r="FE23" s="114"/>
      <c r="FF23" s="114"/>
      <c r="FG23" s="114"/>
      <c r="FH23" s="114"/>
      <c r="FI23" s="114"/>
      <c r="FJ23" s="114"/>
      <c r="FK23" s="114"/>
      <c r="FL23" s="114"/>
      <c r="FM23" s="114"/>
      <c r="FN23" s="114"/>
      <c r="FO23" s="114"/>
      <c r="FP23" s="114"/>
      <c r="FQ23" s="114"/>
      <c r="FR23" s="114"/>
      <c r="FS23" s="114"/>
      <c r="FT23" s="114"/>
      <c r="FU23" s="114"/>
      <c r="FV23" s="114"/>
      <c r="FW23" s="114"/>
      <c r="FX23" s="114"/>
      <c r="FY23" s="114"/>
      <c r="FZ23" s="114"/>
      <c r="GA23" s="114"/>
      <c r="GB23" s="114"/>
      <c r="GC23" s="114"/>
      <c r="GD23" s="114"/>
      <c r="GE23" s="114"/>
      <c r="GF23" s="114"/>
      <c r="GG23" s="114"/>
      <c r="GH23" s="114"/>
      <c r="GI23" s="114"/>
      <c r="GJ23" s="114"/>
      <c r="GK23" s="114"/>
      <c r="GL23" s="114"/>
      <c r="GM23" s="114"/>
      <c r="GN23" s="114"/>
      <c r="GO23" s="114"/>
      <c r="GP23" s="114"/>
      <c r="GQ23" s="114"/>
      <c r="GR23" s="114"/>
      <c r="GS23" s="114"/>
      <c r="GT23" s="114"/>
      <c r="GU23" s="114"/>
      <c r="GV23" s="114"/>
      <c r="GW23" s="114"/>
      <c r="GX23" s="114"/>
      <c r="GY23" s="114"/>
      <c r="GZ23" s="114"/>
      <c r="HA23" s="114"/>
      <c r="HB23" s="114"/>
      <c r="HC23" s="114"/>
      <c r="HD23" s="114"/>
      <c r="HE23" s="114"/>
      <c r="HF23" s="114"/>
      <c r="HG23" s="114"/>
      <c r="HH23" s="114"/>
      <c r="HI23" s="114"/>
      <c r="HJ23" s="114"/>
      <c r="HK23" s="114"/>
      <c r="HL23" s="114"/>
      <c r="HM23" s="114"/>
      <c r="HN23" s="114"/>
      <c r="HO23" s="114"/>
      <c r="HP23" s="114"/>
      <c r="HQ23" s="114"/>
      <c r="HR23" s="114"/>
      <c r="HS23" s="114"/>
      <c r="HT23" s="114"/>
      <c r="HU23" s="114"/>
      <c r="HV23" s="114"/>
      <c r="HW23" s="114"/>
      <c r="HX23" s="114"/>
      <c r="HY23" s="114"/>
      <c r="HZ23" s="114"/>
      <c r="IA23" s="114"/>
      <c r="IB23" s="114"/>
      <c r="IC23" s="114"/>
      <c r="ID23" s="114"/>
      <c r="IE23" s="114"/>
      <c r="IF23" s="114"/>
      <c r="IG23" s="114"/>
      <c r="IH23" s="114"/>
      <c r="II23" s="114"/>
      <c r="IJ23" s="114"/>
      <c r="IK23" s="114"/>
      <c r="IL23" s="114"/>
      <c r="IM23" s="114"/>
      <c r="IN23" s="114"/>
      <c r="IO23" s="114"/>
      <c r="IP23" s="114"/>
      <c r="IQ23" s="114"/>
      <c r="IR23" s="114"/>
      <c r="IS23" s="114"/>
      <c r="IT23" s="114"/>
      <c r="IU23" s="114"/>
      <c r="IV23" s="114"/>
      <c r="IW23" s="114"/>
      <c r="IX23" s="114"/>
      <c r="IY23" s="114"/>
      <c r="IZ23" s="114"/>
      <c r="JA23" s="114"/>
      <c r="JB23" s="114"/>
      <c r="JC23" s="114"/>
      <c r="JD23" s="114"/>
      <c r="JE23" s="114"/>
      <c r="JF23" s="114"/>
      <c r="JG23" s="114"/>
      <c r="JH23" s="114"/>
      <c r="JI23" s="114"/>
      <c r="JJ23" s="114"/>
      <c r="JK23" s="114"/>
      <c r="JL23" s="114"/>
      <c r="JM23" s="114"/>
      <c r="JN23" s="114"/>
      <c r="JO23" s="114"/>
      <c r="JP23" s="114"/>
      <c r="JQ23" s="114"/>
      <c r="JR23" s="114"/>
      <c r="JS23" s="114"/>
      <c r="JT23" s="114"/>
      <c r="JU23" s="114"/>
      <c r="JV23" s="114"/>
      <c r="JW23" s="114"/>
      <c r="JX23" s="114"/>
      <c r="JY23" s="114"/>
      <c r="JZ23" s="114"/>
      <c r="KA23" s="114"/>
      <c r="KB23" s="114"/>
      <c r="KC23" s="114"/>
      <c r="KD23" s="114"/>
      <c r="KE23" s="114"/>
      <c r="KF23" s="114"/>
      <c r="KG23" s="114"/>
      <c r="KH23" s="114"/>
      <c r="KI23" s="114"/>
      <c r="KJ23" s="114"/>
      <c r="KK23" s="114"/>
      <c r="KL23" s="114"/>
      <c r="KM23" s="114"/>
      <c r="KN23" s="114"/>
      <c r="KO23" s="114"/>
      <c r="KP23" s="114"/>
      <c r="KQ23" s="114"/>
      <c r="KR23" s="114"/>
      <c r="KS23" s="114"/>
      <c r="KT23" s="114"/>
      <c r="KU23" s="114"/>
      <c r="KV23" s="114"/>
      <c r="KW23" s="114"/>
      <c r="KX23" s="114"/>
      <c r="KY23" s="114"/>
      <c r="KZ23" s="114"/>
      <c r="LA23" s="114"/>
      <c r="LB23" s="114"/>
      <c r="LC23" s="114"/>
      <c r="LD23" s="114"/>
      <c r="LE23" s="114"/>
      <c r="LF23" s="114"/>
      <c r="LG23" s="114"/>
      <c r="LH23" s="114"/>
      <c r="LI23" s="114"/>
      <c r="LJ23" s="114"/>
      <c r="LK23" s="114"/>
      <c r="LL23" s="114"/>
      <c r="LM23" s="114"/>
      <c r="LN23" s="114"/>
      <c r="LO23" s="114"/>
      <c r="LP23" s="114"/>
      <c r="LQ23" s="114"/>
      <c r="LR23" s="114"/>
      <c r="LS23" s="114"/>
      <c r="LT23" s="114"/>
      <c r="LU23" s="114"/>
      <c r="LV23" s="114"/>
      <c r="LW23" s="114"/>
      <c r="LX23" s="114"/>
      <c r="LY23" s="114"/>
      <c r="LZ23" s="114"/>
      <c r="MA23" s="114"/>
      <c r="MB23" s="114"/>
      <c r="MC23" s="114"/>
      <c r="MD23" s="114"/>
      <c r="ME23" s="114"/>
      <c r="MF23" s="114"/>
      <c r="MG23" s="114"/>
      <c r="MH23" s="114"/>
      <c r="MI23" s="114"/>
      <c r="MJ23" s="114"/>
      <c r="MK23" s="114"/>
      <c r="ML23" s="114"/>
      <c r="MM23" s="114"/>
      <c r="MN23" s="114"/>
      <c r="MO23" s="114"/>
      <c r="MP23" s="114"/>
      <c r="MQ23" s="114"/>
      <c r="MR23" s="114"/>
      <c r="MS23" s="114"/>
      <c r="MT23" s="114"/>
      <c r="MU23" s="114"/>
      <c r="MV23" s="114"/>
      <c r="MW23" s="114"/>
      <c r="MX23" s="114"/>
      <c r="MY23" s="114"/>
      <c r="MZ23" s="114"/>
      <c r="NA23" s="114"/>
      <c r="NB23" s="114"/>
      <c r="NC23" s="114"/>
      <c r="ND23" s="114"/>
      <c r="NE23" s="114"/>
      <c r="NF23" s="114"/>
      <c r="NG23" s="114"/>
      <c r="NH23" s="114"/>
      <c r="NI23" s="114"/>
      <c r="NJ23" s="114"/>
      <c r="NK23" s="114"/>
      <c r="NL23" s="114"/>
      <c r="NM23" s="114"/>
      <c r="NN23" s="114"/>
      <c r="NO23" s="114"/>
      <c r="NP23" s="114"/>
      <c r="NQ23" s="114"/>
      <c r="NR23" s="114"/>
      <c r="NS23" s="114"/>
      <c r="NT23" s="114"/>
      <c r="NU23" s="114"/>
      <c r="NV23" s="114"/>
      <c r="NW23" s="114"/>
      <c r="NX23" s="114"/>
      <c r="NY23" s="114"/>
      <c r="NZ23" s="114"/>
      <c r="OA23" s="114"/>
      <c r="OB23" s="114"/>
      <c r="OC23" s="114"/>
      <c r="OD23" s="114"/>
      <c r="OE23" s="114"/>
      <c r="OF23" s="114"/>
      <c r="OG23" s="114"/>
      <c r="OH23" s="114"/>
      <c r="OI23" s="114"/>
      <c r="OJ23" s="114"/>
      <c r="OK23" s="114"/>
      <c r="OL23" s="114"/>
      <c r="OM23" s="114"/>
      <c r="ON23" s="114"/>
      <c r="OO23" s="114"/>
      <c r="OP23" s="114"/>
      <c r="OQ23" s="114"/>
      <c r="OR23" s="114"/>
      <c r="OS23" s="114"/>
      <c r="OT23" s="114"/>
      <c r="OU23" s="114"/>
      <c r="OV23" s="114"/>
      <c r="OW23" s="114"/>
      <c r="OX23" s="114"/>
      <c r="OY23" s="114"/>
      <c r="OZ23" s="114"/>
      <c r="PA23" s="114"/>
      <c r="PB23" s="114"/>
      <c r="PC23" s="114"/>
      <c r="PD23" s="114"/>
      <c r="PE23" s="114"/>
      <c r="PF23" s="114"/>
      <c r="PG23" s="114"/>
      <c r="PH23" s="114"/>
      <c r="PI23" s="114"/>
      <c r="PJ23" s="114"/>
      <c r="PK23" s="114"/>
      <c r="PL23" s="114"/>
      <c r="PM23" s="114"/>
      <c r="PN23" s="114"/>
      <c r="PO23" s="114"/>
      <c r="PP23" s="114"/>
      <c r="PQ23" s="114"/>
      <c r="PR23" s="114"/>
      <c r="PS23" s="114"/>
      <c r="PT23" s="114"/>
      <c r="PU23" s="114"/>
      <c r="PV23" s="114"/>
      <c r="PW23" s="114"/>
      <c r="PX23" s="114"/>
      <c r="PY23" s="114"/>
      <c r="PZ23" s="114"/>
      <c r="QA23" s="114"/>
      <c r="QB23" s="114"/>
      <c r="QC23" s="114"/>
      <c r="QD23" s="114"/>
      <c r="QE23" s="114"/>
      <c r="QF23" s="114"/>
      <c r="QG23" s="114"/>
      <c r="QH23" s="114"/>
      <c r="QI23" s="114"/>
      <c r="QJ23" s="114"/>
      <c r="QK23" s="114"/>
      <c r="QL23" s="114"/>
      <c r="QM23" s="114"/>
      <c r="QN23" s="114"/>
      <c r="QO23" s="114"/>
      <c r="QP23" s="114"/>
      <c r="QQ23" s="114"/>
      <c r="QR23" s="114"/>
      <c r="QS23" s="114"/>
      <c r="QT23" s="114"/>
      <c r="QU23" s="114"/>
      <c r="QV23" s="114"/>
      <c r="QW23" s="114"/>
      <c r="QX23" s="114"/>
      <c r="QY23" s="114"/>
      <c r="QZ23" s="114"/>
      <c r="RA23" s="114"/>
      <c r="RB23" s="114"/>
      <c r="RC23" s="114"/>
      <c r="RD23" s="114"/>
      <c r="RE23" s="114"/>
      <c r="RF23" s="114"/>
      <c r="RG23" s="114"/>
      <c r="RH23" s="114"/>
      <c r="RI23" s="114"/>
      <c r="RJ23" s="114"/>
      <c r="RK23" s="114"/>
      <c r="RL23" s="114"/>
      <c r="RM23" s="114"/>
      <c r="RN23" s="114"/>
      <c r="RO23" s="114"/>
      <c r="RP23" s="114"/>
      <c r="RQ23" s="114"/>
      <c r="RR23" s="114"/>
      <c r="RS23" s="114"/>
      <c r="RT23" s="114"/>
      <c r="RU23" s="114"/>
      <c r="RV23" s="114"/>
      <c r="RW23" s="114"/>
      <c r="RX23" s="114"/>
      <c r="RY23" s="114"/>
      <c r="RZ23" s="114"/>
      <c r="SA23" s="114"/>
      <c r="SB23" s="114"/>
      <c r="SC23" s="114"/>
      <c r="SD23" s="114"/>
      <c r="SE23" s="114"/>
      <c r="SF23" s="114"/>
      <c r="SG23" s="114"/>
      <c r="SH23" s="114"/>
      <c r="SI23" s="114"/>
      <c r="SJ23" s="114"/>
      <c r="SK23" s="114"/>
      <c r="SL23" s="114"/>
      <c r="SM23" s="114"/>
      <c r="SN23" s="114"/>
      <c r="SO23" s="114"/>
      <c r="SP23" s="114"/>
      <c r="SQ23" s="114"/>
      <c r="SR23" s="114"/>
      <c r="SS23" s="114"/>
      <c r="ST23" s="114"/>
      <c r="SU23" s="114"/>
      <c r="SV23" s="114"/>
      <c r="SW23" s="114"/>
      <c r="SX23" s="114"/>
      <c r="SY23" s="114"/>
      <c r="SZ23" s="114"/>
      <c r="TA23" s="114"/>
      <c r="TB23" s="114"/>
      <c r="TC23" s="114"/>
      <c r="TD23" s="114"/>
      <c r="TE23" s="114"/>
      <c r="TF23" s="114"/>
      <c r="TG23" s="114"/>
      <c r="TH23" s="114"/>
      <c r="TI23" s="114"/>
      <c r="TJ23" s="114"/>
      <c r="TK23" s="114"/>
      <c r="TL23" s="114"/>
      <c r="TM23" s="114"/>
      <c r="TN23" s="114"/>
      <c r="TO23" s="114"/>
      <c r="TP23" s="114"/>
      <c r="TQ23" s="114"/>
      <c r="TR23" s="114"/>
      <c r="TS23" s="114"/>
      <c r="TT23" s="114"/>
      <c r="TU23" s="114"/>
      <c r="TV23" s="114"/>
      <c r="TW23" s="114"/>
      <c r="TX23" s="114"/>
      <c r="TY23" s="114"/>
      <c r="TZ23" s="114"/>
      <c r="UA23" s="114"/>
      <c r="UB23" s="114"/>
      <c r="UC23" s="114"/>
      <c r="UD23" s="114"/>
      <c r="UE23" s="114"/>
      <c r="UF23" s="114"/>
      <c r="UG23" s="114"/>
      <c r="UH23" s="114"/>
      <c r="UI23" s="114"/>
      <c r="UJ23" s="114"/>
      <c r="UK23" s="114"/>
      <c r="UL23" s="114"/>
      <c r="UM23" s="114"/>
      <c r="UN23" s="114"/>
      <c r="UO23" s="114"/>
      <c r="UP23" s="114"/>
      <c r="UQ23" s="114"/>
      <c r="UR23" s="114"/>
      <c r="US23" s="114"/>
      <c r="UT23" s="114"/>
      <c r="UU23" s="114"/>
      <c r="UV23" s="114"/>
      <c r="UW23" s="114"/>
      <c r="UX23" s="114"/>
      <c r="UY23" s="114"/>
      <c r="UZ23" s="114"/>
      <c r="VA23" s="114"/>
      <c r="VB23" s="114"/>
      <c r="VC23" s="114"/>
      <c r="VD23" s="114"/>
      <c r="VE23" s="114"/>
      <c r="VF23" s="114"/>
      <c r="VG23" s="114"/>
      <c r="VH23" s="114"/>
      <c r="VI23" s="114"/>
      <c r="VJ23" s="114"/>
      <c r="VK23" s="114"/>
      <c r="VL23" s="114"/>
      <c r="VM23" s="114"/>
      <c r="VN23" s="114"/>
      <c r="VO23" s="114"/>
      <c r="VP23" s="114"/>
      <c r="VQ23" s="114"/>
      <c r="VR23" s="114"/>
      <c r="VS23" s="114"/>
      <c r="VT23" s="114"/>
      <c r="VU23" s="114"/>
      <c r="VV23" s="114"/>
      <c r="VW23" s="114"/>
      <c r="VX23" s="114"/>
      <c r="VY23" s="114"/>
      <c r="VZ23" s="114"/>
      <c r="WA23" s="114"/>
      <c r="WB23" s="114"/>
      <c r="WC23" s="114"/>
      <c r="WD23" s="114"/>
      <c r="WE23" s="114"/>
      <c r="WF23" s="114"/>
      <c r="WG23" s="114"/>
      <c r="WH23" s="114"/>
      <c r="WI23" s="114"/>
      <c r="WJ23" s="114"/>
      <c r="WK23" s="114"/>
      <c r="WL23" s="114"/>
      <c r="WM23" s="114"/>
      <c r="WN23" s="114"/>
      <c r="WO23" s="114"/>
      <c r="WP23" s="114"/>
      <c r="WQ23" s="114"/>
      <c r="WR23" s="114"/>
      <c r="WS23" s="114"/>
      <c r="WT23" s="114"/>
      <c r="WU23" s="114"/>
      <c r="WV23" s="114"/>
      <c r="WW23" s="114"/>
      <c r="WX23" s="114"/>
      <c r="WY23" s="114"/>
      <c r="WZ23" s="114"/>
      <c r="XA23" s="114"/>
      <c r="XB23" s="114"/>
      <c r="XC23" s="114"/>
      <c r="XD23" s="114"/>
      <c r="XE23" s="114"/>
      <c r="XF23" s="114"/>
      <c r="XG23" s="114"/>
      <c r="XH23" s="114"/>
      <c r="XI23" s="114"/>
      <c r="XJ23" s="114"/>
      <c r="XK23" s="114"/>
      <c r="XL23" s="114"/>
      <c r="XM23" s="114"/>
      <c r="XN23" s="114"/>
      <c r="XO23" s="114"/>
      <c r="XP23" s="114"/>
      <c r="XQ23" s="114"/>
      <c r="XR23" s="114"/>
      <c r="XS23" s="114"/>
      <c r="XT23" s="114"/>
      <c r="XU23" s="114"/>
      <c r="XV23" s="114"/>
      <c r="XW23" s="114"/>
      <c r="XX23" s="114"/>
      <c r="XY23" s="114"/>
      <c r="XZ23" s="114"/>
      <c r="YA23" s="114"/>
      <c r="YB23" s="114"/>
      <c r="YC23" s="114"/>
      <c r="YD23" s="114"/>
      <c r="YE23" s="114"/>
      <c r="YF23" s="114"/>
      <c r="YG23" s="114"/>
      <c r="YH23" s="114"/>
      <c r="YI23" s="114"/>
      <c r="YJ23" s="114"/>
      <c r="YK23" s="114"/>
      <c r="YL23" s="114"/>
      <c r="YM23" s="114"/>
      <c r="YN23" s="114"/>
      <c r="YO23" s="114"/>
      <c r="YP23" s="114"/>
      <c r="YQ23" s="114"/>
      <c r="YR23" s="114"/>
      <c r="YS23" s="114"/>
      <c r="YT23" s="114"/>
      <c r="YU23" s="114"/>
      <c r="YV23" s="114"/>
      <c r="YW23" s="114"/>
      <c r="YX23" s="114"/>
      <c r="YY23" s="114"/>
      <c r="YZ23" s="114"/>
      <c r="ZA23" s="114"/>
      <c r="ZB23" s="114"/>
      <c r="ZC23" s="114"/>
      <c r="ZD23" s="114"/>
      <c r="ZE23" s="114"/>
      <c r="ZF23" s="114"/>
      <c r="ZG23" s="114"/>
      <c r="ZH23" s="114"/>
      <c r="ZI23" s="114"/>
      <c r="ZJ23" s="114"/>
      <c r="ZK23" s="114"/>
      <c r="ZL23" s="114"/>
      <c r="ZM23" s="114"/>
      <c r="ZN23" s="114"/>
      <c r="ZO23" s="114"/>
      <c r="ZP23" s="114"/>
      <c r="ZQ23" s="114"/>
      <c r="ZR23" s="114"/>
      <c r="ZS23" s="114"/>
      <c r="ZT23" s="114"/>
      <c r="ZU23" s="114"/>
      <c r="ZV23" s="114"/>
      <c r="ZW23" s="114"/>
      <c r="ZX23" s="114"/>
      <c r="ZY23" s="114"/>
      <c r="ZZ23" s="114"/>
      <c r="AAA23" s="114"/>
      <c r="AAB23" s="114"/>
      <c r="AAC23" s="114"/>
      <c r="AAD23" s="114"/>
      <c r="AAE23" s="114"/>
      <c r="AAF23" s="114"/>
      <c r="AAG23" s="114"/>
      <c r="AAH23" s="114"/>
      <c r="AAI23" s="114"/>
      <c r="AAJ23" s="114"/>
      <c r="AAK23" s="114"/>
      <c r="AAL23" s="114"/>
      <c r="AAM23" s="114"/>
      <c r="AAN23" s="114"/>
      <c r="AAO23" s="114"/>
      <c r="AAP23" s="114"/>
      <c r="AAQ23" s="114"/>
      <c r="AAR23" s="114"/>
      <c r="AAS23" s="114"/>
      <c r="AAT23" s="114"/>
      <c r="AAU23" s="114"/>
      <c r="AAV23" s="114"/>
      <c r="AAW23" s="114"/>
      <c r="AAX23" s="114"/>
      <c r="AAY23" s="114"/>
      <c r="AAZ23" s="114"/>
      <c r="ABA23" s="114"/>
      <c r="ABB23" s="114"/>
      <c r="ABC23" s="114"/>
      <c r="ABD23" s="114"/>
      <c r="ABE23" s="114"/>
      <c r="ABF23" s="114"/>
      <c r="ABG23" s="114"/>
      <c r="ABH23" s="114"/>
      <c r="ABI23" s="114"/>
      <c r="ABJ23" s="114"/>
      <c r="ABK23" s="114"/>
      <c r="ABL23" s="114"/>
      <c r="ABM23" s="114"/>
      <c r="ABN23" s="114"/>
      <c r="ABO23" s="114"/>
      <c r="ABP23" s="114"/>
      <c r="ABQ23" s="114"/>
      <c r="ABR23" s="114"/>
      <c r="ABS23" s="114"/>
      <c r="ABT23" s="114"/>
      <c r="ABU23" s="114"/>
      <c r="ABV23" s="114"/>
      <c r="ABW23" s="114"/>
      <c r="ABX23" s="114"/>
      <c r="ABY23" s="114"/>
      <c r="ABZ23" s="114"/>
      <c r="ACA23" s="114"/>
      <c r="ACB23" s="114"/>
      <c r="ACC23" s="114"/>
      <c r="ACD23" s="114"/>
      <c r="ACE23" s="114"/>
      <c r="ACF23" s="114"/>
      <c r="ACG23" s="114"/>
      <c r="ACH23" s="114"/>
      <c r="ACI23" s="114"/>
      <c r="ACJ23" s="114"/>
      <c r="ACK23" s="114"/>
      <c r="ACL23" s="114"/>
      <c r="ACM23" s="114"/>
      <c r="ACN23" s="114"/>
      <c r="ACO23" s="114"/>
      <c r="ACP23" s="114"/>
      <c r="ACQ23" s="114"/>
      <c r="ACR23" s="114"/>
      <c r="ACS23" s="114"/>
      <c r="ACT23" s="114"/>
      <c r="ACU23" s="114"/>
      <c r="ACV23" s="114"/>
      <c r="ACW23" s="114"/>
      <c r="ACX23" s="114"/>
      <c r="ACY23" s="114"/>
      <c r="ACZ23" s="114"/>
      <c r="ADA23" s="114"/>
      <c r="ADB23" s="114"/>
      <c r="ADC23" s="114"/>
      <c r="ADD23" s="114"/>
      <c r="ADE23" s="114"/>
      <c r="ADF23" s="114"/>
      <c r="ADG23" s="114"/>
      <c r="ADH23" s="114"/>
      <c r="ADI23" s="114"/>
      <c r="ADJ23" s="114"/>
      <c r="ADK23" s="114"/>
      <c r="ADL23" s="114"/>
      <c r="ADM23" s="114"/>
      <c r="ADN23" s="114"/>
      <c r="ADO23" s="114"/>
      <c r="ADP23" s="114"/>
      <c r="ADQ23" s="114"/>
      <c r="ADR23" s="114"/>
      <c r="ADS23" s="114"/>
      <c r="ADT23" s="114"/>
      <c r="ADU23" s="114"/>
      <c r="ADV23" s="114"/>
      <c r="ADW23" s="114"/>
      <c r="ADX23" s="114"/>
      <c r="ADY23" s="114"/>
      <c r="ADZ23" s="114"/>
      <c r="AEA23" s="114"/>
      <c r="AEB23" s="114"/>
      <c r="AEC23" s="114"/>
      <c r="AED23" s="114"/>
      <c r="AEE23" s="114"/>
      <c r="AEF23" s="114"/>
      <c r="AEG23" s="114"/>
      <c r="AEH23" s="114"/>
      <c r="AEI23" s="114"/>
      <c r="AEJ23" s="114"/>
      <c r="AEK23" s="114"/>
      <c r="AEL23" s="114"/>
      <c r="AEM23" s="114"/>
      <c r="AEN23" s="114"/>
      <c r="AEO23" s="114"/>
      <c r="AEP23" s="114"/>
      <c r="AEQ23" s="114"/>
      <c r="AER23" s="114"/>
      <c r="AES23" s="114"/>
      <c r="AET23" s="114"/>
      <c r="AEU23" s="114"/>
      <c r="AEV23" s="114"/>
      <c r="AEW23" s="114"/>
      <c r="AEX23" s="114"/>
      <c r="AEY23" s="114"/>
      <c r="AEZ23" s="114"/>
      <c r="AFA23" s="114"/>
      <c r="AFB23" s="114"/>
      <c r="AFC23" s="114"/>
      <c r="AFD23" s="114"/>
      <c r="AFE23" s="114"/>
      <c r="AFF23" s="114"/>
      <c r="AFG23" s="114"/>
      <c r="AFH23" s="114"/>
      <c r="AFI23" s="114"/>
      <c r="AFJ23" s="114"/>
      <c r="AFK23" s="114"/>
      <c r="AFL23" s="114"/>
      <c r="AFM23" s="114"/>
      <c r="AFN23" s="114"/>
      <c r="AFO23" s="114"/>
      <c r="AFP23" s="114"/>
      <c r="AFQ23" s="114"/>
      <c r="AFR23" s="114"/>
      <c r="AFS23" s="114"/>
      <c r="AFT23" s="114"/>
      <c r="AFU23" s="114"/>
      <c r="AFV23" s="114"/>
      <c r="AFW23" s="114"/>
      <c r="AFX23" s="114"/>
      <c r="AFY23" s="114"/>
      <c r="AFZ23" s="114"/>
      <c r="AGA23" s="114"/>
      <c r="AGB23" s="114"/>
      <c r="AGC23" s="114"/>
      <c r="AGD23" s="114"/>
      <c r="AGE23" s="114"/>
      <c r="AGF23" s="114"/>
      <c r="AGG23" s="114"/>
      <c r="AGH23" s="114"/>
      <c r="AGI23" s="114"/>
      <c r="AGJ23" s="114"/>
      <c r="AGK23" s="114"/>
      <c r="AGL23" s="114"/>
      <c r="AGM23" s="114"/>
      <c r="AGN23" s="114"/>
      <c r="AGO23" s="114"/>
      <c r="AGP23" s="114"/>
      <c r="AGQ23" s="114"/>
      <c r="AGR23" s="114"/>
      <c r="AGS23" s="114"/>
      <c r="AGT23" s="114"/>
      <c r="AGU23" s="114"/>
      <c r="AGV23" s="114"/>
      <c r="AGW23" s="114"/>
      <c r="AGX23" s="114"/>
      <c r="AGY23" s="114"/>
      <c r="AGZ23" s="114"/>
      <c r="AHA23" s="114"/>
      <c r="AHB23" s="114"/>
      <c r="AHC23" s="114"/>
      <c r="AHD23" s="114"/>
      <c r="AHE23" s="114"/>
      <c r="AHF23" s="114"/>
      <c r="AHG23" s="114"/>
      <c r="AHH23" s="114"/>
      <c r="AHI23" s="114"/>
      <c r="AHJ23" s="114"/>
      <c r="AHK23" s="114"/>
      <c r="AHL23" s="114"/>
      <c r="AHM23" s="114"/>
      <c r="AHN23" s="114"/>
      <c r="AHO23" s="114"/>
      <c r="AHP23" s="114"/>
      <c r="AHQ23" s="114"/>
      <c r="AHR23" s="114"/>
      <c r="AHS23" s="114"/>
      <c r="AHT23" s="114"/>
      <c r="AHU23" s="114"/>
      <c r="AHV23" s="114"/>
      <c r="AHW23" s="114"/>
      <c r="AHX23" s="114"/>
      <c r="AHY23" s="114"/>
      <c r="AHZ23" s="114"/>
      <c r="AIA23" s="114"/>
      <c r="AIB23" s="114"/>
      <c r="AIC23" s="114"/>
      <c r="AID23" s="114"/>
      <c r="AIE23" s="114"/>
      <c r="AIF23" s="114"/>
      <c r="AIG23" s="114"/>
      <c r="AIH23" s="114"/>
      <c r="AII23" s="114"/>
      <c r="AIJ23" s="114"/>
      <c r="AIK23" s="114"/>
      <c r="AIL23" s="114"/>
      <c r="AIM23" s="114"/>
      <c r="AIN23" s="114"/>
      <c r="AIO23" s="114"/>
      <c r="AIP23" s="114"/>
      <c r="AIQ23" s="114"/>
      <c r="AIR23" s="114"/>
      <c r="AIS23" s="114"/>
      <c r="AIT23" s="114"/>
      <c r="AIU23" s="114"/>
      <c r="AIV23" s="114"/>
      <c r="AIW23" s="114"/>
      <c r="AIX23" s="114"/>
      <c r="AIY23" s="114"/>
      <c r="AIZ23" s="114"/>
      <c r="AJA23" s="114"/>
      <c r="AJB23" s="114"/>
      <c r="AJC23" s="114"/>
      <c r="AJD23" s="114"/>
      <c r="AJE23" s="114"/>
      <c r="AJF23" s="114"/>
      <c r="AJG23" s="114"/>
      <c r="AJH23" s="114"/>
      <c r="AJI23" s="114"/>
      <c r="AJJ23" s="114"/>
      <c r="AJK23" s="114"/>
      <c r="AJL23" s="114"/>
      <c r="AJM23" s="114"/>
      <c r="AJN23" s="114"/>
      <c r="AJO23" s="114"/>
      <c r="AJP23" s="114"/>
      <c r="AJQ23" s="114"/>
      <c r="AJR23" s="114"/>
      <c r="AJS23" s="114"/>
      <c r="AJT23" s="114"/>
      <c r="AJU23" s="114"/>
      <c r="AJV23" s="114"/>
      <c r="AJW23" s="114"/>
      <c r="AJX23" s="114"/>
      <c r="AJY23" s="114"/>
      <c r="AJZ23" s="114"/>
      <c r="AKA23" s="114"/>
      <c r="AKB23" s="114"/>
      <c r="AKC23" s="114"/>
      <c r="AKD23" s="114"/>
      <c r="AKE23" s="114"/>
      <c r="AKF23" s="114"/>
    </row>
    <row r="24" spans="1:968" s="115" customFormat="1" ht="137.25" customHeight="1" thickBot="1" x14ac:dyDescent="0.3">
      <c r="A24" s="114"/>
      <c r="B24" s="110"/>
      <c r="C24" s="403" t="s">
        <v>600</v>
      </c>
      <c r="D24" s="428"/>
      <c r="E24" s="321" t="s">
        <v>336</v>
      </c>
      <c r="F24" s="290" t="s">
        <v>337</v>
      </c>
      <c r="G24" s="293">
        <v>45465.25</v>
      </c>
      <c r="H24" s="293">
        <v>45465.25</v>
      </c>
      <c r="I24" s="324">
        <v>0</v>
      </c>
      <c r="J24" s="325">
        <v>0</v>
      </c>
      <c r="K24" s="325">
        <v>0</v>
      </c>
      <c r="L24" s="325">
        <v>0</v>
      </c>
      <c r="M24" s="326"/>
      <c r="N24" s="325"/>
      <c r="O24" s="325"/>
      <c r="P24" s="325"/>
      <c r="Q24" s="325"/>
      <c r="R24" s="325"/>
      <c r="S24" s="325"/>
      <c r="T24" s="325"/>
      <c r="U24" s="325"/>
      <c r="V24" s="325"/>
      <c r="W24" s="325"/>
      <c r="X24" s="325">
        <v>45465.25</v>
      </c>
      <c r="Y24" s="325"/>
      <c r="Z24" s="325">
        <v>0</v>
      </c>
      <c r="AA24" s="325">
        <v>0</v>
      </c>
      <c r="AB24" s="325"/>
      <c r="AC24" s="325"/>
      <c r="AD24" s="325"/>
      <c r="AE24" s="113">
        <f t="shared" si="0"/>
        <v>0</v>
      </c>
      <c r="AF24" s="207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4"/>
      <c r="BF24" s="114"/>
      <c r="BG24" s="114"/>
      <c r="BH24" s="114"/>
      <c r="BI24" s="114"/>
      <c r="BJ24" s="114"/>
      <c r="BK24" s="114"/>
      <c r="BL24" s="114"/>
      <c r="BM24" s="114"/>
      <c r="BN24" s="114"/>
      <c r="BO24" s="114"/>
      <c r="BP24" s="114"/>
      <c r="BQ24" s="114"/>
      <c r="BR24" s="114"/>
      <c r="BS24" s="114"/>
      <c r="BT24" s="114"/>
      <c r="BU24" s="114"/>
      <c r="BV24" s="114"/>
      <c r="BW24" s="114"/>
      <c r="BX24" s="114"/>
      <c r="BY24" s="114"/>
      <c r="BZ24" s="114"/>
      <c r="CA24" s="114"/>
      <c r="CB24" s="114"/>
      <c r="CC24" s="114"/>
      <c r="CD24" s="114"/>
      <c r="CE24" s="114"/>
      <c r="CF24" s="114"/>
      <c r="CG24" s="114"/>
      <c r="CH24" s="114"/>
      <c r="CI24" s="114"/>
      <c r="CJ24" s="114"/>
      <c r="CK24" s="114"/>
      <c r="CL24" s="114"/>
      <c r="CM24" s="114"/>
      <c r="CN24" s="114"/>
      <c r="CO24" s="114"/>
      <c r="CP24" s="114"/>
      <c r="CQ24" s="114"/>
      <c r="CR24" s="114"/>
      <c r="CS24" s="114"/>
      <c r="CT24" s="114"/>
      <c r="CU24" s="114"/>
      <c r="CV24" s="114"/>
      <c r="CW24" s="114"/>
      <c r="CX24" s="114"/>
      <c r="CY24" s="114"/>
      <c r="CZ24" s="114"/>
      <c r="DA24" s="114"/>
      <c r="DB24" s="114"/>
      <c r="DC24" s="114"/>
      <c r="DD24" s="114"/>
      <c r="DE24" s="114"/>
      <c r="DF24" s="114"/>
      <c r="DG24" s="114"/>
      <c r="DH24" s="114"/>
      <c r="DI24" s="114"/>
      <c r="DJ24" s="114"/>
      <c r="DK24" s="114"/>
      <c r="DL24" s="114"/>
      <c r="DM24" s="114"/>
      <c r="DN24" s="114"/>
      <c r="DO24" s="114"/>
      <c r="DP24" s="114"/>
      <c r="DQ24" s="114"/>
      <c r="DR24" s="114"/>
      <c r="DS24" s="114"/>
      <c r="DT24" s="114"/>
      <c r="DU24" s="114"/>
      <c r="DV24" s="114"/>
      <c r="DW24" s="114"/>
      <c r="DX24" s="114"/>
      <c r="DY24" s="114"/>
      <c r="DZ24" s="114"/>
      <c r="EA24" s="114"/>
      <c r="EB24" s="114"/>
      <c r="EC24" s="114"/>
      <c r="ED24" s="114"/>
      <c r="EE24" s="114"/>
      <c r="EF24" s="114"/>
      <c r="EG24" s="114"/>
      <c r="EH24" s="114"/>
      <c r="EI24" s="114"/>
      <c r="EJ24" s="114"/>
      <c r="EK24" s="114"/>
      <c r="EL24" s="114"/>
      <c r="EM24" s="114"/>
      <c r="EN24" s="114"/>
      <c r="EO24" s="114"/>
      <c r="EP24" s="114"/>
      <c r="EQ24" s="114"/>
      <c r="ER24" s="114"/>
      <c r="ES24" s="114"/>
      <c r="ET24" s="114"/>
      <c r="EU24" s="114"/>
      <c r="EV24" s="114"/>
      <c r="EW24" s="114"/>
      <c r="EX24" s="114"/>
      <c r="EY24" s="114"/>
      <c r="EZ24" s="114"/>
      <c r="FA24" s="114"/>
      <c r="FB24" s="114"/>
      <c r="FC24" s="114"/>
      <c r="FD24" s="114"/>
      <c r="FE24" s="114"/>
      <c r="FF24" s="114"/>
      <c r="FG24" s="114"/>
      <c r="FH24" s="114"/>
      <c r="FI24" s="114"/>
      <c r="FJ24" s="114"/>
      <c r="FK24" s="114"/>
      <c r="FL24" s="114"/>
      <c r="FM24" s="114"/>
      <c r="FN24" s="114"/>
      <c r="FO24" s="114"/>
      <c r="FP24" s="114"/>
      <c r="FQ24" s="114"/>
      <c r="FR24" s="114"/>
      <c r="FS24" s="114"/>
      <c r="FT24" s="114"/>
      <c r="FU24" s="114"/>
      <c r="FV24" s="114"/>
      <c r="FW24" s="114"/>
      <c r="FX24" s="114"/>
      <c r="FY24" s="114"/>
      <c r="FZ24" s="114"/>
      <c r="GA24" s="114"/>
      <c r="GB24" s="114"/>
      <c r="GC24" s="114"/>
      <c r="GD24" s="114"/>
      <c r="GE24" s="114"/>
      <c r="GF24" s="114"/>
      <c r="GG24" s="114"/>
      <c r="GH24" s="114"/>
      <c r="GI24" s="114"/>
      <c r="GJ24" s="114"/>
      <c r="GK24" s="114"/>
      <c r="GL24" s="114"/>
      <c r="GM24" s="114"/>
      <c r="GN24" s="114"/>
      <c r="GO24" s="114"/>
      <c r="GP24" s="114"/>
      <c r="GQ24" s="114"/>
      <c r="GR24" s="114"/>
      <c r="GS24" s="114"/>
      <c r="GT24" s="114"/>
      <c r="GU24" s="114"/>
      <c r="GV24" s="114"/>
      <c r="GW24" s="114"/>
      <c r="GX24" s="114"/>
      <c r="GY24" s="114"/>
      <c r="GZ24" s="114"/>
      <c r="HA24" s="114"/>
      <c r="HB24" s="114"/>
      <c r="HC24" s="114"/>
      <c r="HD24" s="114"/>
      <c r="HE24" s="114"/>
      <c r="HF24" s="114"/>
      <c r="HG24" s="114"/>
      <c r="HH24" s="114"/>
      <c r="HI24" s="114"/>
      <c r="HJ24" s="114"/>
      <c r="HK24" s="114"/>
      <c r="HL24" s="114"/>
      <c r="HM24" s="114"/>
      <c r="HN24" s="114"/>
      <c r="HO24" s="114"/>
      <c r="HP24" s="114"/>
      <c r="HQ24" s="114"/>
      <c r="HR24" s="114"/>
      <c r="HS24" s="114"/>
      <c r="HT24" s="114"/>
      <c r="HU24" s="114"/>
      <c r="HV24" s="114"/>
      <c r="HW24" s="114"/>
      <c r="HX24" s="114"/>
      <c r="HY24" s="114"/>
      <c r="HZ24" s="114"/>
      <c r="IA24" s="114"/>
      <c r="IB24" s="114"/>
      <c r="IC24" s="114"/>
      <c r="ID24" s="114"/>
      <c r="IE24" s="114"/>
      <c r="IF24" s="114"/>
      <c r="IG24" s="114"/>
      <c r="IH24" s="114"/>
      <c r="II24" s="114"/>
      <c r="IJ24" s="114"/>
      <c r="IK24" s="114"/>
      <c r="IL24" s="114"/>
      <c r="IM24" s="114"/>
      <c r="IN24" s="114"/>
      <c r="IO24" s="114"/>
      <c r="IP24" s="114"/>
      <c r="IQ24" s="114"/>
      <c r="IR24" s="114"/>
      <c r="IS24" s="114"/>
      <c r="IT24" s="114"/>
      <c r="IU24" s="114"/>
      <c r="IV24" s="114"/>
      <c r="IW24" s="114"/>
      <c r="IX24" s="114"/>
      <c r="IY24" s="114"/>
      <c r="IZ24" s="114"/>
      <c r="JA24" s="114"/>
      <c r="JB24" s="114"/>
      <c r="JC24" s="114"/>
      <c r="JD24" s="114"/>
      <c r="JE24" s="114"/>
      <c r="JF24" s="114"/>
      <c r="JG24" s="114"/>
      <c r="JH24" s="114"/>
      <c r="JI24" s="114"/>
      <c r="JJ24" s="114"/>
      <c r="JK24" s="114"/>
      <c r="JL24" s="114"/>
      <c r="JM24" s="114"/>
      <c r="JN24" s="114"/>
      <c r="JO24" s="114"/>
      <c r="JP24" s="114"/>
      <c r="JQ24" s="114"/>
      <c r="JR24" s="114"/>
      <c r="JS24" s="114"/>
      <c r="JT24" s="114"/>
      <c r="JU24" s="114"/>
      <c r="JV24" s="114"/>
      <c r="JW24" s="114"/>
      <c r="JX24" s="114"/>
      <c r="JY24" s="114"/>
      <c r="JZ24" s="114"/>
      <c r="KA24" s="114"/>
      <c r="KB24" s="114"/>
      <c r="KC24" s="114"/>
      <c r="KD24" s="114"/>
      <c r="KE24" s="114"/>
      <c r="KF24" s="114"/>
      <c r="KG24" s="114"/>
      <c r="KH24" s="114"/>
      <c r="KI24" s="114"/>
      <c r="KJ24" s="114"/>
      <c r="KK24" s="114"/>
      <c r="KL24" s="114"/>
      <c r="KM24" s="114"/>
      <c r="KN24" s="114"/>
      <c r="KO24" s="114"/>
      <c r="KP24" s="114"/>
      <c r="KQ24" s="114"/>
      <c r="KR24" s="114"/>
      <c r="KS24" s="114"/>
      <c r="KT24" s="114"/>
      <c r="KU24" s="114"/>
      <c r="KV24" s="114"/>
      <c r="KW24" s="114"/>
      <c r="KX24" s="114"/>
      <c r="KY24" s="114"/>
      <c r="KZ24" s="114"/>
      <c r="LA24" s="114"/>
      <c r="LB24" s="114"/>
      <c r="LC24" s="114"/>
      <c r="LD24" s="114"/>
      <c r="LE24" s="114"/>
      <c r="LF24" s="114"/>
      <c r="LG24" s="114"/>
      <c r="LH24" s="114"/>
      <c r="LI24" s="114"/>
      <c r="LJ24" s="114"/>
      <c r="LK24" s="114"/>
      <c r="LL24" s="114"/>
      <c r="LM24" s="114"/>
      <c r="LN24" s="114"/>
      <c r="LO24" s="114"/>
      <c r="LP24" s="114"/>
      <c r="LQ24" s="114"/>
      <c r="LR24" s="114"/>
      <c r="LS24" s="114"/>
      <c r="LT24" s="114"/>
      <c r="LU24" s="114"/>
      <c r="LV24" s="114"/>
      <c r="LW24" s="114"/>
      <c r="LX24" s="114"/>
      <c r="LY24" s="114"/>
      <c r="LZ24" s="114"/>
      <c r="MA24" s="114"/>
      <c r="MB24" s="114"/>
      <c r="MC24" s="114"/>
      <c r="MD24" s="114"/>
      <c r="ME24" s="114"/>
      <c r="MF24" s="114"/>
      <c r="MG24" s="114"/>
      <c r="MH24" s="114"/>
      <c r="MI24" s="114"/>
      <c r="MJ24" s="114"/>
      <c r="MK24" s="114"/>
      <c r="ML24" s="114"/>
      <c r="MM24" s="114"/>
      <c r="MN24" s="114"/>
      <c r="MO24" s="114"/>
      <c r="MP24" s="114"/>
      <c r="MQ24" s="114"/>
      <c r="MR24" s="114"/>
      <c r="MS24" s="114"/>
      <c r="MT24" s="114"/>
      <c r="MU24" s="114"/>
      <c r="MV24" s="114"/>
      <c r="MW24" s="114"/>
      <c r="MX24" s="114"/>
      <c r="MY24" s="114"/>
      <c r="MZ24" s="114"/>
      <c r="NA24" s="114"/>
      <c r="NB24" s="114"/>
      <c r="NC24" s="114"/>
      <c r="ND24" s="114"/>
      <c r="NE24" s="114"/>
      <c r="NF24" s="114"/>
      <c r="NG24" s="114"/>
      <c r="NH24" s="114"/>
      <c r="NI24" s="114"/>
      <c r="NJ24" s="114"/>
      <c r="NK24" s="114"/>
      <c r="NL24" s="114"/>
      <c r="NM24" s="114"/>
      <c r="NN24" s="114"/>
      <c r="NO24" s="114"/>
      <c r="NP24" s="114"/>
      <c r="NQ24" s="114"/>
      <c r="NR24" s="114"/>
      <c r="NS24" s="114"/>
      <c r="NT24" s="114"/>
      <c r="NU24" s="114"/>
      <c r="NV24" s="114"/>
      <c r="NW24" s="114"/>
      <c r="NX24" s="114"/>
      <c r="NY24" s="114"/>
      <c r="NZ24" s="114"/>
      <c r="OA24" s="114"/>
      <c r="OB24" s="114"/>
      <c r="OC24" s="114"/>
      <c r="OD24" s="114"/>
      <c r="OE24" s="114"/>
      <c r="OF24" s="114"/>
      <c r="OG24" s="114"/>
      <c r="OH24" s="114"/>
      <c r="OI24" s="114"/>
      <c r="OJ24" s="114"/>
      <c r="OK24" s="114"/>
      <c r="OL24" s="114"/>
      <c r="OM24" s="114"/>
      <c r="ON24" s="114"/>
      <c r="OO24" s="114"/>
      <c r="OP24" s="114"/>
      <c r="OQ24" s="114"/>
      <c r="OR24" s="114"/>
      <c r="OS24" s="114"/>
      <c r="OT24" s="114"/>
      <c r="OU24" s="114"/>
      <c r="OV24" s="114"/>
      <c r="OW24" s="114"/>
      <c r="OX24" s="114"/>
      <c r="OY24" s="114"/>
      <c r="OZ24" s="114"/>
      <c r="PA24" s="114"/>
      <c r="PB24" s="114"/>
      <c r="PC24" s="114"/>
      <c r="PD24" s="114"/>
      <c r="PE24" s="114"/>
      <c r="PF24" s="114"/>
      <c r="PG24" s="114"/>
      <c r="PH24" s="114"/>
      <c r="PI24" s="114"/>
      <c r="PJ24" s="114"/>
      <c r="PK24" s="114"/>
      <c r="PL24" s="114"/>
      <c r="PM24" s="114"/>
      <c r="PN24" s="114"/>
      <c r="PO24" s="114"/>
      <c r="PP24" s="114"/>
      <c r="PQ24" s="114"/>
      <c r="PR24" s="114"/>
      <c r="PS24" s="114"/>
      <c r="PT24" s="114"/>
      <c r="PU24" s="114"/>
      <c r="PV24" s="114"/>
      <c r="PW24" s="114"/>
      <c r="PX24" s="114"/>
      <c r="PY24" s="114"/>
      <c r="PZ24" s="114"/>
      <c r="QA24" s="114"/>
      <c r="QB24" s="114"/>
      <c r="QC24" s="114"/>
      <c r="QD24" s="114"/>
      <c r="QE24" s="114"/>
      <c r="QF24" s="114"/>
      <c r="QG24" s="114"/>
      <c r="QH24" s="114"/>
      <c r="QI24" s="114"/>
      <c r="QJ24" s="114"/>
      <c r="QK24" s="114"/>
      <c r="QL24" s="114"/>
      <c r="QM24" s="114"/>
      <c r="QN24" s="114"/>
      <c r="QO24" s="114"/>
      <c r="QP24" s="114"/>
      <c r="QQ24" s="114"/>
      <c r="QR24" s="114"/>
      <c r="QS24" s="114"/>
      <c r="QT24" s="114"/>
      <c r="QU24" s="114"/>
      <c r="QV24" s="114"/>
      <c r="QW24" s="114"/>
      <c r="QX24" s="114"/>
      <c r="QY24" s="114"/>
      <c r="QZ24" s="114"/>
      <c r="RA24" s="114"/>
      <c r="RB24" s="114"/>
      <c r="RC24" s="114"/>
      <c r="RD24" s="114"/>
      <c r="RE24" s="114"/>
      <c r="RF24" s="114"/>
      <c r="RG24" s="114"/>
      <c r="RH24" s="114"/>
      <c r="RI24" s="114"/>
      <c r="RJ24" s="114"/>
      <c r="RK24" s="114"/>
      <c r="RL24" s="114"/>
      <c r="RM24" s="114"/>
      <c r="RN24" s="114"/>
      <c r="RO24" s="114"/>
      <c r="RP24" s="114"/>
      <c r="RQ24" s="114"/>
      <c r="RR24" s="114"/>
      <c r="RS24" s="114"/>
      <c r="RT24" s="114"/>
      <c r="RU24" s="114"/>
      <c r="RV24" s="114"/>
      <c r="RW24" s="114"/>
      <c r="RX24" s="114"/>
      <c r="RY24" s="114"/>
      <c r="RZ24" s="114"/>
      <c r="SA24" s="114"/>
      <c r="SB24" s="114"/>
      <c r="SC24" s="114"/>
      <c r="SD24" s="114"/>
      <c r="SE24" s="114"/>
      <c r="SF24" s="114"/>
      <c r="SG24" s="114"/>
      <c r="SH24" s="114"/>
      <c r="SI24" s="114"/>
      <c r="SJ24" s="114"/>
      <c r="SK24" s="114"/>
      <c r="SL24" s="114"/>
      <c r="SM24" s="114"/>
      <c r="SN24" s="114"/>
      <c r="SO24" s="114"/>
      <c r="SP24" s="114"/>
      <c r="SQ24" s="114"/>
      <c r="SR24" s="114"/>
      <c r="SS24" s="114"/>
      <c r="ST24" s="114"/>
      <c r="SU24" s="114"/>
      <c r="SV24" s="114"/>
      <c r="SW24" s="114"/>
      <c r="SX24" s="114"/>
      <c r="SY24" s="114"/>
      <c r="SZ24" s="114"/>
      <c r="TA24" s="114"/>
      <c r="TB24" s="114"/>
      <c r="TC24" s="114"/>
      <c r="TD24" s="114"/>
      <c r="TE24" s="114"/>
      <c r="TF24" s="114"/>
      <c r="TG24" s="114"/>
      <c r="TH24" s="114"/>
      <c r="TI24" s="114"/>
      <c r="TJ24" s="114"/>
      <c r="TK24" s="114"/>
      <c r="TL24" s="114"/>
      <c r="TM24" s="114"/>
      <c r="TN24" s="114"/>
      <c r="TO24" s="114"/>
      <c r="TP24" s="114"/>
      <c r="TQ24" s="114"/>
      <c r="TR24" s="114"/>
      <c r="TS24" s="114"/>
      <c r="TT24" s="114"/>
      <c r="TU24" s="114"/>
      <c r="TV24" s="114"/>
      <c r="TW24" s="114"/>
      <c r="TX24" s="114"/>
      <c r="TY24" s="114"/>
      <c r="TZ24" s="114"/>
      <c r="UA24" s="114"/>
      <c r="UB24" s="114"/>
      <c r="UC24" s="114"/>
      <c r="UD24" s="114"/>
      <c r="UE24" s="114"/>
      <c r="UF24" s="114"/>
      <c r="UG24" s="114"/>
      <c r="UH24" s="114"/>
      <c r="UI24" s="114"/>
      <c r="UJ24" s="114"/>
      <c r="UK24" s="114"/>
      <c r="UL24" s="114"/>
      <c r="UM24" s="114"/>
      <c r="UN24" s="114"/>
      <c r="UO24" s="114"/>
      <c r="UP24" s="114"/>
      <c r="UQ24" s="114"/>
      <c r="UR24" s="114"/>
      <c r="US24" s="114"/>
      <c r="UT24" s="114"/>
      <c r="UU24" s="114"/>
      <c r="UV24" s="114"/>
      <c r="UW24" s="114"/>
      <c r="UX24" s="114"/>
      <c r="UY24" s="114"/>
      <c r="UZ24" s="114"/>
      <c r="VA24" s="114"/>
      <c r="VB24" s="114"/>
      <c r="VC24" s="114"/>
      <c r="VD24" s="114"/>
      <c r="VE24" s="114"/>
      <c r="VF24" s="114"/>
      <c r="VG24" s="114"/>
      <c r="VH24" s="114"/>
      <c r="VI24" s="114"/>
      <c r="VJ24" s="114"/>
      <c r="VK24" s="114"/>
      <c r="VL24" s="114"/>
      <c r="VM24" s="114"/>
      <c r="VN24" s="114"/>
      <c r="VO24" s="114"/>
      <c r="VP24" s="114"/>
      <c r="VQ24" s="114"/>
      <c r="VR24" s="114"/>
      <c r="VS24" s="114"/>
      <c r="VT24" s="114"/>
      <c r="VU24" s="114"/>
      <c r="VV24" s="114"/>
      <c r="VW24" s="114"/>
      <c r="VX24" s="114"/>
      <c r="VY24" s="114"/>
      <c r="VZ24" s="114"/>
      <c r="WA24" s="114"/>
      <c r="WB24" s="114"/>
      <c r="WC24" s="114"/>
      <c r="WD24" s="114"/>
      <c r="WE24" s="114"/>
      <c r="WF24" s="114"/>
      <c r="WG24" s="114"/>
      <c r="WH24" s="114"/>
      <c r="WI24" s="114"/>
      <c r="WJ24" s="114"/>
      <c r="WK24" s="114"/>
      <c r="WL24" s="114"/>
      <c r="WM24" s="114"/>
      <c r="WN24" s="114"/>
      <c r="WO24" s="114"/>
      <c r="WP24" s="114"/>
      <c r="WQ24" s="114"/>
      <c r="WR24" s="114"/>
      <c r="WS24" s="114"/>
      <c r="WT24" s="114"/>
      <c r="WU24" s="114"/>
      <c r="WV24" s="114"/>
      <c r="WW24" s="114"/>
      <c r="WX24" s="114"/>
      <c r="WY24" s="114"/>
      <c r="WZ24" s="114"/>
      <c r="XA24" s="114"/>
      <c r="XB24" s="114"/>
      <c r="XC24" s="114"/>
      <c r="XD24" s="114"/>
      <c r="XE24" s="114"/>
      <c r="XF24" s="114"/>
      <c r="XG24" s="114"/>
      <c r="XH24" s="114"/>
      <c r="XI24" s="114"/>
      <c r="XJ24" s="114"/>
      <c r="XK24" s="114"/>
      <c r="XL24" s="114"/>
      <c r="XM24" s="114"/>
      <c r="XN24" s="114"/>
      <c r="XO24" s="114"/>
      <c r="XP24" s="114"/>
      <c r="XQ24" s="114"/>
      <c r="XR24" s="114"/>
      <c r="XS24" s="114"/>
      <c r="XT24" s="114"/>
      <c r="XU24" s="114"/>
      <c r="XV24" s="114"/>
      <c r="XW24" s="114"/>
      <c r="XX24" s="114"/>
      <c r="XY24" s="114"/>
      <c r="XZ24" s="114"/>
      <c r="YA24" s="114"/>
      <c r="YB24" s="114"/>
      <c r="YC24" s="114"/>
      <c r="YD24" s="114"/>
      <c r="YE24" s="114"/>
      <c r="YF24" s="114"/>
      <c r="YG24" s="114"/>
      <c r="YH24" s="114"/>
      <c r="YI24" s="114"/>
      <c r="YJ24" s="114"/>
      <c r="YK24" s="114"/>
      <c r="YL24" s="114"/>
      <c r="YM24" s="114"/>
      <c r="YN24" s="114"/>
      <c r="YO24" s="114"/>
      <c r="YP24" s="114"/>
      <c r="YQ24" s="114"/>
      <c r="YR24" s="114"/>
      <c r="YS24" s="114"/>
      <c r="YT24" s="114"/>
      <c r="YU24" s="114"/>
      <c r="YV24" s="114"/>
      <c r="YW24" s="114"/>
      <c r="YX24" s="114"/>
      <c r="YY24" s="114"/>
      <c r="YZ24" s="114"/>
      <c r="ZA24" s="114"/>
      <c r="ZB24" s="114"/>
      <c r="ZC24" s="114"/>
      <c r="ZD24" s="114"/>
      <c r="ZE24" s="114"/>
      <c r="ZF24" s="114"/>
      <c r="ZG24" s="114"/>
      <c r="ZH24" s="114"/>
      <c r="ZI24" s="114"/>
      <c r="ZJ24" s="114"/>
      <c r="ZK24" s="114"/>
      <c r="ZL24" s="114"/>
      <c r="ZM24" s="114"/>
      <c r="ZN24" s="114"/>
      <c r="ZO24" s="114"/>
      <c r="ZP24" s="114"/>
      <c r="ZQ24" s="114"/>
      <c r="ZR24" s="114"/>
      <c r="ZS24" s="114"/>
      <c r="ZT24" s="114"/>
      <c r="ZU24" s="114"/>
      <c r="ZV24" s="114"/>
      <c r="ZW24" s="114"/>
      <c r="ZX24" s="114"/>
      <c r="ZY24" s="114"/>
      <c r="ZZ24" s="114"/>
      <c r="AAA24" s="114"/>
      <c r="AAB24" s="114"/>
      <c r="AAC24" s="114"/>
      <c r="AAD24" s="114"/>
      <c r="AAE24" s="114"/>
      <c r="AAF24" s="114"/>
      <c r="AAG24" s="114"/>
      <c r="AAH24" s="114"/>
      <c r="AAI24" s="114"/>
      <c r="AAJ24" s="114"/>
      <c r="AAK24" s="114"/>
      <c r="AAL24" s="114"/>
      <c r="AAM24" s="114"/>
      <c r="AAN24" s="114"/>
      <c r="AAO24" s="114"/>
      <c r="AAP24" s="114"/>
      <c r="AAQ24" s="114"/>
      <c r="AAR24" s="114"/>
      <c r="AAS24" s="114"/>
      <c r="AAT24" s="114"/>
      <c r="AAU24" s="114"/>
      <c r="AAV24" s="114"/>
      <c r="AAW24" s="114"/>
      <c r="AAX24" s="114"/>
      <c r="AAY24" s="114"/>
      <c r="AAZ24" s="114"/>
      <c r="ABA24" s="114"/>
      <c r="ABB24" s="114"/>
      <c r="ABC24" s="114"/>
      <c r="ABD24" s="114"/>
      <c r="ABE24" s="114"/>
      <c r="ABF24" s="114"/>
      <c r="ABG24" s="114"/>
      <c r="ABH24" s="114"/>
      <c r="ABI24" s="114"/>
      <c r="ABJ24" s="114"/>
      <c r="ABK24" s="114"/>
      <c r="ABL24" s="114"/>
      <c r="ABM24" s="114"/>
      <c r="ABN24" s="114"/>
      <c r="ABO24" s="114"/>
      <c r="ABP24" s="114"/>
      <c r="ABQ24" s="114"/>
      <c r="ABR24" s="114"/>
      <c r="ABS24" s="114"/>
      <c r="ABT24" s="114"/>
      <c r="ABU24" s="114"/>
      <c r="ABV24" s="114"/>
      <c r="ABW24" s="114"/>
      <c r="ABX24" s="114"/>
      <c r="ABY24" s="114"/>
      <c r="ABZ24" s="114"/>
      <c r="ACA24" s="114"/>
      <c r="ACB24" s="114"/>
      <c r="ACC24" s="114"/>
      <c r="ACD24" s="114"/>
      <c r="ACE24" s="114"/>
      <c r="ACF24" s="114"/>
      <c r="ACG24" s="114"/>
      <c r="ACH24" s="114"/>
      <c r="ACI24" s="114"/>
      <c r="ACJ24" s="114"/>
      <c r="ACK24" s="114"/>
      <c r="ACL24" s="114"/>
      <c r="ACM24" s="114"/>
      <c r="ACN24" s="114"/>
      <c r="ACO24" s="114"/>
      <c r="ACP24" s="114"/>
      <c r="ACQ24" s="114"/>
      <c r="ACR24" s="114"/>
      <c r="ACS24" s="114"/>
      <c r="ACT24" s="114"/>
      <c r="ACU24" s="114"/>
      <c r="ACV24" s="114"/>
      <c r="ACW24" s="114"/>
      <c r="ACX24" s="114"/>
      <c r="ACY24" s="114"/>
      <c r="ACZ24" s="114"/>
      <c r="ADA24" s="114"/>
      <c r="ADB24" s="114"/>
      <c r="ADC24" s="114"/>
      <c r="ADD24" s="114"/>
      <c r="ADE24" s="114"/>
      <c r="ADF24" s="114"/>
      <c r="ADG24" s="114"/>
      <c r="ADH24" s="114"/>
      <c r="ADI24" s="114"/>
      <c r="ADJ24" s="114"/>
      <c r="ADK24" s="114"/>
      <c r="ADL24" s="114"/>
      <c r="ADM24" s="114"/>
      <c r="ADN24" s="114"/>
      <c r="ADO24" s="114"/>
      <c r="ADP24" s="114"/>
      <c r="ADQ24" s="114"/>
      <c r="ADR24" s="114"/>
      <c r="ADS24" s="114"/>
      <c r="ADT24" s="114"/>
      <c r="ADU24" s="114"/>
      <c r="ADV24" s="114"/>
      <c r="ADW24" s="114"/>
      <c r="ADX24" s="114"/>
      <c r="ADY24" s="114"/>
      <c r="ADZ24" s="114"/>
      <c r="AEA24" s="114"/>
      <c r="AEB24" s="114"/>
      <c r="AEC24" s="114"/>
      <c r="AED24" s="114"/>
      <c r="AEE24" s="114"/>
      <c r="AEF24" s="114"/>
      <c r="AEG24" s="114"/>
      <c r="AEH24" s="114"/>
      <c r="AEI24" s="114"/>
      <c r="AEJ24" s="114"/>
      <c r="AEK24" s="114"/>
      <c r="AEL24" s="114"/>
      <c r="AEM24" s="114"/>
      <c r="AEN24" s="114"/>
      <c r="AEO24" s="114"/>
      <c r="AEP24" s="114"/>
      <c r="AEQ24" s="114"/>
      <c r="AER24" s="114"/>
      <c r="AES24" s="114"/>
      <c r="AET24" s="114"/>
      <c r="AEU24" s="114"/>
      <c r="AEV24" s="114"/>
      <c r="AEW24" s="114"/>
      <c r="AEX24" s="114"/>
      <c r="AEY24" s="114"/>
      <c r="AEZ24" s="114"/>
      <c r="AFA24" s="114"/>
      <c r="AFB24" s="114"/>
      <c r="AFC24" s="114"/>
      <c r="AFD24" s="114"/>
      <c r="AFE24" s="114"/>
      <c r="AFF24" s="114"/>
      <c r="AFG24" s="114"/>
      <c r="AFH24" s="114"/>
      <c r="AFI24" s="114"/>
      <c r="AFJ24" s="114"/>
      <c r="AFK24" s="114"/>
      <c r="AFL24" s="114"/>
      <c r="AFM24" s="114"/>
      <c r="AFN24" s="114"/>
      <c r="AFO24" s="114"/>
      <c r="AFP24" s="114"/>
      <c r="AFQ24" s="114"/>
      <c r="AFR24" s="114"/>
      <c r="AFS24" s="114"/>
      <c r="AFT24" s="114"/>
      <c r="AFU24" s="114"/>
      <c r="AFV24" s="114"/>
      <c r="AFW24" s="114"/>
      <c r="AFX24" s="114"/>
      <c r="AFY24" s="114"/>
      <c r="AFZ24" s="114"/>
      <c r="AGA24" s="114"/>
      <c r="AGB24" s="114"/>
      <c r="AGC24" s="114"/>
      <c r="AGD24" s="114"/>
      <c r="AGE24" s="114"/>
      <c r="AGF24" s="114"/>
      <c r="AGG24" s="114"/>
      <c r="AGH24" s="114"/>
      <c r="AGI24" s="114"/>
      <c r="AGJ24" s="114"/>
      <c r="AGK24" s="114"/>
      <c r="AGL24" s="114"/>
      <c r="AGM24" s="114"/>
      <c r="AGN24" s="114"/>
      <c r="AGO24" s="114"/>
      <c r="AGP24" s="114"/>
      <c r="AGQ24" s="114"/>
      <c r="AGR24" s="114"/>
      <c r="AGS24" s="114"/>
      <c r="AGT24" s="114"/>
      <c r="AGU24" s="114"/>
      <c r="AGV24" s="114"/>
      <c r="AGW24" s="114"/>
      <c r="AGX24" s="114"/>
      <c r="AGY24" s="114"/>
      <c r="AGZ24" s="114"/>
      <c r="AHA24" s="114"/>
      <c r="AHB24" s="114"/>
      <c r="AHC24" s="114"/>
      <c r="AHD24" s="114"/>
      <c r="AHE24" s="114"/>
      <c r="AHF24" s="114"/>
      <c r="AHG24" s="114"/>
      <c r="AHH24" s="114"/>
      <c r="AHI24" s="114"/>
      <c r="AHJ24" s="114"/>
      <c r="AHK24" s="114"/>
      <c r="AHL24" s="114"/>
      <c r="AHM24" s="114"/>
      <c r="AHN24" s="114"/>
      <c r="AHO24" s="114"/>
      <c r="AHP24" s="114"/>
      <c r="AHQ24" s="114"/>
      <c r="AHR24" s="114"/>
      <c r="AHS24" s="114"/>
      <c r="AHT24" s="114"/>
      <c r="AHU24" s="114"/>
      <c r="AHV24" s="114"/>
      <c r="AHW24" s="114"/>
      <c r="AHX24" s="114"/>
      <c r="AHY24" s="114"/>
      <c r="AHZ24" s="114"/>
      <c r="AIA24" s="114"/>
      <c r="AIB24" s="114"/>
      <c r="AIC24" s="114"/>
      <c r="AID24" s="114"/>
      <c r="AIE24" s="114"/>
      <c r="AIF24" s="114"/>
      <c r="AIG24" s="114"/>
      <c r="AIH24" s="114"/>
      <c r="AII24" s="114"/>
      <c r="AIJ24" s="114"/>
      <c r="AIK24" s="114"/>
      <c r="AIL24" s="114"/>
      <c r="AIM24" s="114"/>
      <c r="AIN24" s="114"/>
      <c r="AIO24" s="114"/>
      <c r="AIP24" s="114"/>
      <c r="AIQ24" s="114"/>
      <c r="AIR24" s="114"/>
      <c r="AIS24" s="114"/>
      <c r="AIT24" s="114"/>
      <c r="AIU24" s="114"/>
      <c r="AIV24" s="114"/>
      <c r="AIW24" s="114"/>
      <c r="AIX24" s="114"/>
      <c r="AIY24" s="114"/>
      <c r="AIZ24" s="114"/>
      <c r="AJA24" s="114"/>
      <c r="AJB24" s="114"/>
      <c r="AJC24" s="114"/>
      <c r="AJD24" s="114"/>
      <c r="AJE24" s="114"/>
      <c r="AJF24" s="114"/>
      <c r="AJG24" s="114"/>
      <c r="AJH24" s="114"/>
      <c r="AJI24" s="114"/>
      <c r="AJJ24" s="114"/>
      <c r="AJK24" s="114"/>
      <c r="AJL24" s="114"/>
      <c r="AJM24" s="114"/>
      <c r="AJN24" s="114"/>
      <c r="AJO24" s="114"/>
      <c r="AJP24" s="114"/>
      <c r="AJQ24" s="114"/>
      <c r="AJR24" s="114"/>
      <c r="AJS24" s="114"/>
      <c r="AJT24" s="114"/>
      <c r="AJU24" s="114"/>
      <c r="AJV24" s="114"/>
      <c r="AJW24" s="114"/>
      <c r="AJX24" s="114"/>
      <c r="AJY24" s="114"/>
      <c r="AJZ24" s="114"/>
      <c r="AKA24" s="114"/>
      <c r="AKB24" s="114"/>
      <c r="AKC24" s="114"/>
      <c r="AKD24" s="114"/>
      <c r="AKE24" s="114"/>
      <c r="AKF24" s="114"/>
    </row>
    <row r="25" spans="1:968" s="115" customFormat="1" ht="121.5" customHeight="1" thickBot="1" x14ac:dyDescent="0.3">
      <c r="A25" s="114"/>
      <c r="B25" s="110"/>
      <c r="C25" s="403" t="s">
        <v>601</v>
      </c>
      <c r="D25" s="428"/>
      <c r="E25" s="321" t="s">
        <v>338</v>
      </c>
      <c r="F25" s="290" t="s">
        <v>339</v>
      </c>
      <c r="G25" s="292">
        <v>0</v>
      </c>
      <c r="H25" s="293">
        <v>0</v>
      </c>
      <c r="I25" s="324">
        <v>0</v>
      </c>
      <c r="J25" s="325">
        <v>0</v>
      </c>
      <c r="K25" s="325">
        <v>0</v>
      </c>
      <c r="L25" s="325">
        <v>0</v>
      </c>
      <c r="M25" s="325"/>
      <c r="N25" s="325"/>
      <c r="O25" s="325"/>
      <c r="P25" s="325"/>
      <c r="Q25" s="325"/>
      <c r="R25" s="325"/>
      <c r="S25" s="325"/>
      <c r="T25" s="325"/>
      <c r="U25" s="325"/>
      <c r="V25" s="325"/>
      <c r="W25" s="325"/>
      <c r="X25" s="325">
        <v>0</v>
      </c>
      <c r="Y25" s="325"/>
      <c r="Z25" s="325">
        <v>0</v>
      </c>
      <c r="AA25" s="325">
        <v>0</v>
      </c>
      <c r="AB25" s="325"/>
      <c r="AC25" s="325"/>
      <c r="AD25" s="325"/>
      <c r="AE25" s="113">
        <f t="shared" si="0"/>
        <v>0</v>
      </c>
      <c r="AF25" s="206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4"/>
      <c r="BV25" s="114"/>
      <c r="BW25" s="114"/>
      <c r="BX25" s="114"/>
      <c r="BY25" s="114"/>
      <c r="BZ25" s="114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4"/>
      <c r="CR25" s="114"/>
      <c r="CS25" s="114"/>
      <c r="CT25" s="114"/>
      <c r="CU25" s="114"/>
      <c r="CV25" s="114"/>
      <c r="CW25" s="114"/>
      <c r="CX25" s="114"/>
      <c r="CY25" s="114"/>
      <c r="CZ25" s="114"/>
      <c r="DA25" s="114"/>
      <c r="DB25" s="114"/>
      <c r="DC25" s="114"/>
      <c r="DD25" s="114"/>
      <c r="DE25" s="114"/>
      <c r="DF25" s="114"/>
      <c r="DG25" s="114"/>
      <c r="DH25" s="114"/>
      <c r="DI25" s="114"/>
      <c r="DJ25" s="114"/>
      <c r="DK25" s="114"/>
      <c r="DL25" s="114"/>
      <c r="DM25" s="114"/>
      <c r="DN25" s="114"/>
      <c r="DO25" s="114"/>
      <c r="DP25" s="114"/>
      <c r="DQ25" s="114"/>
      <c r="DR25" s="114"/>
      <c r="DS25" s="114"/>
      <c r="DT25" s="114"/>
      <c r="DU25" s="114"/>
      <c r="DV25" s="114"/>
      <c r="DW25" s="114"/>
      <c r="DX25" s="114"/>
      <c r="DY25" s="114"/>
      <c r="DZ25" s="114"/>
      <c r="EA25" s="114"/>
      <c r="EB25" s="114"/>
      <c r="EC25" s="114"/>
      <c r="ED25" s="114"/>
      <c r="EE25" s="114"/>
      <c r="EF25" s="114"/>
      <c r="EG25" s="114"/>
      <c r="EH25" s="114"/>
      <c r="EI25" s="114"/>
      <c r="EJ25" s="114"/>
      <c r="EK25" s="114"/>
      <c r="EL25" s="114"/>
      <c r="EM25" s="114"/>
      <c r="EN25" s="114"/>
      <c r="EO25" s="114"/>
      <c r="EP25" s="114"/>
      <c r="EQ25" s="114"/>
      <c r="ER25" s="114"/>
      <c r="ES25" s="114"/>
      <c r="ET25" s="114"/>
      <c r="EU25" s="114"/>
      <c r="EV25" s="114"/>
      <c r="EW25" s="114"/>
      <c r="EX25" s="114"/>
      <c r="EY25" s="114"/>
      <c r="EZ25" s="114"/>
      <c r="FA25" s="114"/>
      <c r="FB25" s="114"/>
      <c r="FC25" s="114"/>
      <c r="FD25" s="114"/>
      <c r="FE25" s="114"/>
      <c r="FF25" s="114"/>
      <c r="FG25" s="114"/>
      <c r="FH25" s="114"/>
      <c r="FI25" s="114"/>
      <c r="FJ25" s="114"/>
      <c r="FK25" s="114"/>
      <c r="FL25" s="114"/>
      <c r="FM25" s="114"/>
      <c r="FN25" s="114"/>
      <c r="FO25" s="114"/>
      <c r="FP25" s="114"/>
      <c r="FQ25" s="114"/>
      <c r="FR25" s="114"/>
      <c r="FS25" s="114"/>
      <c r="FT25" s="114"/>
      <c r="FU25" s="114"/>
      <c r="FV25" s="114"/>
      <c r="FW25" s="114"/>
      <c r="FX25" s="114"/>
      <c r="FY25" s="114"/>
      <c r="FZ25" s="114"/>
      <c r="GA25" s="114"/>
      <c r="GB25" s="114"/>
      <c r="GC25" s="114"/>
      <c r="GD25" s="114"/>
      <c r="GE25" s="114"/>
      <c r="GF25" s="114"/>
      <c r="GG25" s="114"/>
      <c r="GH25" s="114"/>
      <c r="GI25" s="114"/>
      <c r="GJ25" s="114"/>
      <c r="GK25" s="114"/>
      <c r="GL25" s="114"/>
      <c r="GM25" s="114"/>
      <c r="GN25" s="114"/>
      <c r="GO25" s="114"/>
      <c r="GP25" s="114"/>
      <c r="GQ25" s="114"/>
      <c r="GR25" s="114"/>
      <c r="GS25" s="114"/>
      <c r="GT25" s="114"/>
      <c r="GU25" s="114"/>
      <c r="GV25" s="114"/>
      <c r="GW25" s="114"/>
      <c r="GX25" s="114"/>
      <c r="GY25" s="114"/>
      <c r="GZ25" s="114"/>
      <c r="HA25" s="114"/>
      <c r="HB25" s="114"/>
      <c r="HC25" s="114"/>
      <c r="HD25" s="114"/>
      <c r="HE25" s="114"/>
      <c r="HF25" s="114"/>
      <c r="HG25" s="114"/>
      <c r="HH25" s="114"/>
      <c r="HI25" s="114"/>
      <c r="HJ25" s="114"/>
      <c r="HK25" s="114"/>
      <c r="HL25" s="114"/>
      <c r="HM25" s="114"/>
      <c r="HN25" s="114"/>
      <c r="HO25" s="114"/>
      <c r="HP25" s="114"/>
      <c r="HQ25" s="114"/>
      <c r="HR25" s="114"/>
      <c r="HS25" s="114"/>
      <c r="HT25" s="114"/>
      <c r="HU25" s="114"/>
      <c r="HV25" s="114"/>
      <c r="HW25" s="114"/>
      <c r="HX25" s="114"/>
      <c r="HY25" s="114"/>
      <c r="HZ25" s="114"/>
      <c r="IA25" s="114"/>
      <c r="IB25" s="114"/>
      <c r="IC25" s="114"/>
      <c r="ID25" s="114"/>
      <c r="IE25" s="114"/>
      <c r="IF25" s="114"/>
      <c r="IG25" s="114"/>
      <c r="IH25" s="114"/>
      <c r="II25" s="114"/>
      <c r="IJ25" s="114"/>
      <c r="IK25" s="114"/>
      <c r="IL25" s="114"/>
      <c r="IM25" s="114"/>
      <c r="IN25" s="114"/>
      <c r="IO25" s="114"/>
      <c r="IP25" s="114"/>
      <c r="IQ25" s="114"/>
      <c r="IR25" s="114"/>
      <c r="IS25" s="114"/>
      <c r="IT25" s="114"/>
      <c r="IU25" s="114"/>
      <c r="IV25" s="114"/>
      <c r="IW25" s="114"/>
      <c r="IX25" s="114"/>
      <c r="IY25" s="114"/>
      <c r="IZ25" s="114"/>
      <c r="JA25" s="114"/>
      <c r="JB25" s="114"/>
      <c r="JC25" s="114"/>
      <c r="JD25" s="114"/>
      <c r="JE25" s="114"/>
      <c r="JF25" s="114"/>
      <c r="JG25" s="114"/>
      <c r="JH25" s="114"/>
      <c r="JI25" s="114"/>
      <c r="JJ25" s="114"/>
      <c r="JK25" s="114"/>
      <c r="JL25" s="114"/>
      <c r="JM25" s="114"/>
      <c r="JN25" s="114"/>
      <c r="JO25" s="114"/>
      <c r="JP25" s="114"/>
      <c r="JQ25" s="114"/>
      <c r="JR25" s="114"/>
      <c r="JS25" s="114"/>
      <c r="JT25" s="114"/>
      <c r="JU25" s="114"/>
      <c r="JV25" s="114"/>
      <c r="JW25" s="114"/>
      <c r="JX25" s="114"/>
      <c r="JY25" s="114"/>
      <c r="JZ25" s="114"/>
      <c r="KA25" s="114"/>
      <c r="KB25" s="114"/>
      <c r="KC25" s="114"/>
      <c r="KD25" s="114"/>
      <c r="KE25" s="114"/>
      <c r="KF25" s="114"/>
      <c r="KG25" s="114"/>
      <c r="KH25" s="114"/>
      <c r="KI25" s="114"/>
      <c r="KJ25" s="114"/>
      <c r="KK25" s="114"/>
      <c r="KL25" s="114"/>
      <c r="KM25" s="114"/>
      <c r="KN25" s="114"/>
      <c r="KO25" s="114"/>
      <c r="KP25" s="114"/>
      <c r="KQ25" s="114"/>
      <c r="KR25" s="114"/>
      <c r="KS25" s="114"/>
      <c r="KT25" s="114"/>
      <c r="KU25" s="114"/>
      <c r="KV25" s="114"/>
      <c r="KW25" s="114"/>
      <c r="KX25" s="114"/>
      <c r="KY25" s="114"/>
      <c r="KZ25" s="114"/>
      <c r="LA25" s="114"/>
      <c r="LB25" s="114"/>
      <c r="LC25" s="114"/>
      <c r="LD25" s="114"/>
      <c r="LE25" s="114"/>
      <c r="LF25" s="114"/>
      <c r="LG25" s="114"/>
      <c r="LH25" s="114"/>
      <c r="LI25" s="114"/>
      <c r="LJ25" s="114"/>
      <c r="LK25" s="114"/>
      <c r="LL25" s="114"/>
      <c r="LM25" s="114"/>
      <c r="LN25" s="114"/>
      <c r="LO25" s="114"/>
      <c r="LP25" s="114"/>
      <c r="LQ25" s="114"/>
      <c r="LR25" s="114"/>
      <c r="LS25" s="114"/>
      <c r="LT25" s="114"/>
      <c r="LU25" s="114"/>
      <c r="LV25" s="114"/>
      <c r="LW25" s="114"/>
      <c r="LX25" s="114"/>
      <c r="LY25" s="114"/>
      <c r="LZ25" s="114"/>
      <c r="MA25" s="114"/>
      <c r="MB25" s="114"/>
      <c r="MC25" s="114"/>
      <c r="MD25" s="114"/>
      <c r="ME25" s="114"/>
      <c r="MF25" s="114"/>
      <c r="MG25" s="114"/>
      <c r="MH25" s="114"/>
      <c r="MI25" s="114"/>
      <c r="MJ25" s="114"/>
      <c r="MK25" s="114"/>
      <c r="ML25" s="114"/>
      <c r="MM25" s="114"/>
      <c r="MN25" s="114"/>
      <c r="MO25" s="114"/>
      <c r="MP25" s="114"/>
      <c r="MQ25" s="114"/>
      <c r="MR25" s="114"/>
      <c r="MS25" s="114"/>
      <c r="MT25" s="114"/>
      <c r="MU25" s="114"/>
      <c r="MV25" s="114"/>
      <c r="MW25" s="114"/>
      <c r="MX25" s="114"/>
      <c r="MY25" s="114"/>
      <c r="MZ25" s="114"/>
      <c r="NA25" s="114"/>
      <c r="NB25" s="114"/>
      <c r="NC25" s="114"/>
      <c r="ND25" s="114"/>
      <c r="NE25" s="114"/>
      <c r="NF25" s="114"/>
      <c r="NG25" s="114"/>
      <c r="NH25" s="114"/>
      <c r="NI25" s="114"/>
      <c r="NJ25" s="114"/>
      <c r="NK25" s="114"/>
      <c r="NL25" s="114"/>
      <c r="NM25" s="114"/>
      <c r="NN25" s="114"/>
      <c r="NO25" s="114"/>
      <c r="NP25" s="114"/>
      <c r="NQ25" s="114"/>
      <c r="NR25" s="114"/>
      <c r="NS25" s="114"/>
      <c r="NT25" s="114"/>
      <c r="NU25" s="114"/>
      <c r="NV25" s="114"/>
      <c r="NW25" s="114"/>
      <c r="NX25" s="114"/>
      <c r="NY25" s="114"/>
      <c r="NZ25" s="114"/>
      <c r="OA25" s="114"/>
      <c r="OB25" s="114"/>
      <c r="OC25" s="114"/>
      <c r="OD25" s="114"/>
      <c r="OE25" s="114"/>
      <c r="OF25" s="114"/>
      <c r="OG25" s="114"/>
      <c r="OH25" s="114"/>
      <c r="OI25" s="114"/>
      <c r="OJ25" s="114"/>
      <c r="OK25" s="114"/>
      <c r="OL25" s="114"/>
      <c r="OM25" s="114"/>
      <c r="ON25" s="114"/>
      <c r="OO25" s="114"/>
      <c r="OP25" s="114"/>
      <c r="OQ25" s="114"/>
      <c r="OR25" s="114"/>
      <c r="OS25" s="114"/>
      <c r="OT25" s="114"/>
      <c r="OU25" s="114"/>
      <c r="OV25" s="114"/>
      <c r="OW25" s="114"/>
      <c r="OX25" s="114"/>
      <c r="OY25" s="114"/>
      <c r="OZ25" s="114"/>
      <c r="PA25" s="114"/>
      <c r="PB25" s="114"/>
      <c r="PC25" s="114"/>
      <c r="PD25" s="114"/>
      <c r="PE25" s="114"/>
      <c r="PF25" s="114"/>
      <c r="PG25" s="114"/>
      <c r="PH25" s="114"/>
      <c r="PI25" s="114"/>
      <c r="PJ25" s="114"/>
      <c r="PK25" s="114"/>
      <c r="PL25" s="114"/>
      <c r="PM25" s="114"/>
      <c r="PN25" s="114"/>
      <c r="PO25" s="114"/>
      <c r="PP25" s="114"/>
      <c r="PQ25" s="114"/>
      <c r="PR25" s="114"/>
      <c r="PS25" s="114"/>
      <c r="PT25" s="114"/>
      <c r="PU25" s="114"/>
      <c r="PV25" s="114"/>
      <c r="PW25" s="114"/>
      <c r="PX25" s="114"/>
      <c r="PY25" s="114"/>
      <c r="PZ25" s="114"/>
      <c r="QA25" s="114"/>
      <c r="QB25" s="114"/>
      <c r="QC25" s="114"/>
      <c r="QD25" s="114"/>
      <c r="QE25" s="114"/>
      <c r="QF25" s="114"/>
      <c r="QG25" s="114"/>
      <c r="QH25" s="114"/>
      <c r="QI25" s="114"/>
      <c r="QJ25" s="114"/>
      <c r="QK25" s="114"/>
      <c r="QL25" s="114"/>
      <c r="QM25" s="114"/>
      <c r="QN25" s="114"/>
      <c r="QO25" s="114"/>
      <c r="QP25" s="114"/>
      <c r="QQ25" s="114"/>
      <c r="QR25" s="114"/>
      <c r="QS25" s="114"/>
      <c r="QT25" s="114"/>
      <c r="QU25" s="114"/>
      <c r="QV25" s="114"/>
      <c r="QW25" s="114"/>
      <c r="QX25" s="114"/>
      <c r="QY25" s="114"/>
      <c r="QZ25" s="114"/>
      <c r="RA25" s="114"/>
      <c r="RB25" s="114"/>
      <c r="RC25" s="114"/>
      <c r="RD25" s="114"/>
      <c r="RE25" s="114"/>
      <c r="RF25" s="114"/>
      <c r="RG25" s="114"/>
      <c r="RH25" s="114"/>
      <c r="RI25" s="114"/>
      <c r="RJ25" s="114"/>
      <c r="RK25" s="114"/>
      <c r="RL25" s="114"/>
      <c r="RM25" s="114"/>
      <c r="RN25" s="114"/>
      <c r="RO25" s="114"/>
      <c r="RP25" s="114"/>
      <c r="RQ25" s="114"/>
      <c r="RR25" s="114"/>
      <c r="RS25" s="114"/>
      <c r="RT25" s="114"/>
      <c r="RU25" s="114"/>
      <c r="RV25" s="114"/>
      <c r="RW25" s="114"/>
      <c r="RX25" s="114"/>
      <c r="RY25" s="114"/>
      <c r="RZ25" s="114"/>
      <c r="SA25" s="114"/>
      <c r="SB25" s="114"/>
      <c r="SC25" s="114"/>
      <c r="SD25" s="114"/>
      <c r="SE25" s="114"/>
      <c r="SF25" s="114"/>
      <c r="SG25" s="114"/>
      <c r="SH25" s="114"/>
      <c r="SI25" s="114"/>
      <c r="SJ25" s="114"/>
      <c r="SK25" s="114"/>
      <c r="SL25" s="114"/>
      <c r="SM25" s="114"/>
      <c r="SN25" s="114"/>
      <c r="SO25" s="114"/>
      <c r="SP25" s="114"/>
      <c r="SQ25" s="114"/>
      <c r="SR25" s="114"/>
      <c r="SS25" s="114"/>
      <c r="ST25" s="114"/>
      <c r="SU25" s="114"/>
      <c r="SV25" s="114"/>
      <c r="SW25" s="114"/>
      <c r="SX25" s="114"/>
      <c r="SY25" s="114"/>
      <c r="SZ25" s="114"/>
      <c r="TA25" s="114"/>
      <c r="TB25" s="114"/>
      <c r="TC25" s="114"/>
      <c r="TD25" s="114"/>
      <c r="TE25" s="114"/>
      <c r="TF25" s="114"/>
      <c r="TG25" s="114"/>
      <c r="TH25" s="114"/>
      <c r="TI25" s="114"/>
      <c r="TJ25" s="114"/>
      <c r="TK25" s="114"/>
      <c r="TL25" s="114"/>
      <c r="TM25" s="114"/>
      <c r="TN25" s="114"/>
      <c r="TO25" s="114"/>
      <c r="TP25" s="114"/>
      <c r="TQ25" s="114"/>
      <c r="TR25" s="114"/>
      <c r="TS25" s="114"/>
      <c r="TT25" s="114"/>
      <c r="TU25" s="114"/>
      <c r="TV25" s="114"/>
      <c r="TW25" s="114"/>
      <c r="TX25" s="114"/>
      <c r="TY25" s="114"/>
      <c r="TZ25" s="114"/>
      <c r="UA25" s="114"/>
      <c r="UB25" s="114"/>
      <c r="UC25" s="114"/>
      <c r="UD25" s="114"/>
      <c r="UE25" s="114"/>
      <c r="UF25" s="114"/>
      <c r="UG25" s="114"/>
      <c r="UH25" s="114"/>
      <c r="UI25" s="114"/>
      <c r="UJ25" s="114"/>
      <c r="UK25" s="114"/>
      <c r="UL25" s="114"/>
      <c r="UM25" s="114"/>
      <c r="UN25" s="114"/>
      <c r="UO25" s="114"/>
      <c r="UP25" s="114"/>
      <c r="UQ25" s="114"/>
      <c r="UR25" s="114"/>
      <c r="US25" s="114"/>
      <c r="UT25" s="114"/>
      <c r="UU25" s="114"/>
      <c r="UV25" s="114"/>
      <c r="UW25" s="114"/>
      <c r="UX25" s="114"/>
      <c r="UY25" s="114"/>
      <c r="UZ25" s="114"/>
      <c r="VA25" s="114"/>
      <c r="VB25" s="114"/>
      <c r="VC25" s="114"/>
      <c r="VD25" s="114"/>
      <c r="VE25" s="114"/>
      <c r="VF25" s="114"/>
      <c r="VG25" s="114"/>
      <c r="VH25" s="114"/>
      <c r="VI25" s="114"/>
      <c r="VJ25" s="114"/>
      <c r="VK25" s="114"/>
      <c r="VL25" s="114"/>
      <c r="VM25" s="114"/>
      <c r="VN25" s="114"/>
      <c r="VO25" s="114"/>
      <c r="VP25" s="114"/>
      <c r="VQ25" s="114"/>
      <c r="VR25" s="114"/>
      <c r="VS25" s="114"/>
      <c r="VT25" s="114"/>
      <c r="VU25" s="114"/>
      <c r="VV25" s="114"/>
      <c r="VW25" s="114"/>
      <c r="VX25" s="114"/>
      <c r="VY25" s="114"/>
      <c r="VZ25" s="114"/>
      <c r="WA25" s="114"/>
      <c r="WB25" s="114"/>
      <c r="WC25" s="114"/>
      <c r="WD25" s="114"/>
      <c r="WE25" s="114"/>
      <c r="WF25" s="114"/>
      <c r="WG25" s="114"/>
      <c r="WH25" s="114"/>
      <c r="WI25" s="114"/>
      <c r="WJ25" s="114"/>
      <c r="WK25" s="114"/>
      <c r="WL25" s="114"/>
      <c r="WM25" s="114"/>
      <c r="WN25" s="114"/>
      <c r="WO25" s="114"/>
      <c r="WP25" s="114"/>
      <c r="WQ25" s="114"/>
      <c r="WR25" s="114"/>
      <c r="WS25" s="114"/>
      <c r="WT25" s="114"/>
      <c r="WU25" s="114"/>
      <c r="WV25" s="114"/>
      <c r="WW25" s="114"/>
      <c r="WX25" s="114"/>
      <c r="WY25" s="114"/>
      <c r="WZ25" s="114"/>
      <c r="XA25" s="114"/>
      <c r="XB25" s="114"/>
      <c r="XC25" s="114"/>
      <c r="XD25" s="114"/>
      <c r="XE25" s="114"/>
      <c r="XF25" s="114"/>
      <c r="XG25" s="114"/>
      <c r="XH25" s="114"/>
      <c r="XI25" s="114"/>
      <c r="XJ25" s="114"/>
      <c r="XK25" s="114"/>
      <c r="XL25" s="114"/>
      <c r="XM25" s="114"/>
      <c r="XN25" s="114"/>
      <c r="XO25" s="114"/>
      <c r="XP25" s="114"/>
      <c r="XQ25" s="114"/>
      <c r="XR25" s="114"/>
      <c r="XS25" s="114"/>
      <c r="XT25" s="114"/>
      <c r="XU25" s="114"/>
      <c r="XV25" s="114"/>
      <c r="XW25" s="114"/>
      <c r="XX25" s="114"/>
      <c r="XY25" s="114"/>
      <c r="XZ25" s="114"/>
      <c r="YA25" s="114"/>
      <c r="YB25" s="114"/>
      <c r="YC25" s="114"/>
      <c r="YD25" s="114"/>
      <c r="YE25" s="114"/>
      <c r="YF25" s="114"/>
      <c r="YG25" s="114"/>
      <c r="YH25" s="114"/>
      <c r="YI25" s="114"/>
      <c r="YJ25" s="114"/>
      <c r="YK25" s="114"/>
      <c r="YL25" s="114"/>
      <c r="YM25" s="114"/>
      <c r="YN25" s="114"/>
      <c r="YO25" s="114"/>
      <c r="YP25" s="114"/>
      <c r="YQ25" s="114"/>
      <c r="YR25" s="114"/>
      <c r="YS25" s="114"/>
      <c r="YT25" s="114"/>
      <c r="YU25" s="114"/>
      <c r="YV25" s="114"/>
      <c r="YW25" s="114"/>
      <c r="YX25" s="114"/>
      <c r="YY25" s="114"/>
      <c r="YZ25" s="114"/>
      <c r="ZA25" s="114"/>
      <c r="ZB25" s="114"/>
      <c r="ZC25" s="114"/>
      <c r="ZD25" s="114"/>
      <c r="ZE25" s="114"/>
      <c r="ZF25" s="114"/>
      <c r="ZG25" s="114"/>
      <c r="ZH25" s="114"/>
      <c r="ZI25" s="114"/>
      <c r="ZJ25" s="114"/>
      <c r="ZK25" s="114"/>
      <c r="ZL25" s="114"/>
      <c r="ZM25" s="114"/>
      <c r="ZN25" s="114"/>
      <c r="ZO25" s="114"/>
      <c r="ZP25" s="114"/>
      <c r="ZQ25" s="114"/>
      <c r="ZR25" s="114"/>
      <c r="ZS25" s="114"/>
      <c r="ZT25" s="114"/>
      <c r="ZU25" s="114"/>
      <c r="ZV25" s="114"/>
      <c r="ZW25" s="114"/>
      <c r="ZX25" s="114"/>
      <c r="ZY25" s="114"/>
      <c r="ZZ25" s="114"/>
      <c r="AAA25" s="114"/>
      <c r="AAB25" s="114"/>
      <c r="AAC25" s="114"/>
      <c r="AAD25" s="114"/>
      <c r="AAE25" s="114"/>
      <c r="AAF25" s="114"/>
      <c r="AAG25" s="114"/>
      <c r="AAH25" s="114"/>
      <c r="AAI25" s="114"/>
      <c r="AAJ25" s="114"/>
      <c r="AAK25" s="114"/>
      <c r="AAL25" s="114"/>
      <c r="AAM25" s="114"/>
      <c r="AAN25" s="114"/>
      <c r="AAO25" s="114"/>
      <c r="AAP25" s="114"/>
      <c r="AAQ25" s="114"/>
      <c r="AAR25" s="114"/>
      <c r="AAS25" s="114"/>
      <c r="AAT25" s="114"/>
      <c r="AAU25" s="114"/>
      <c r="AAV25" s="114"/>
      <c r="AAW25" s="114"/>
      <c r="AAX25" s="114"/>
      <c r="AAY25" s="114"/>
      <c r="AAZ25" s="114"/>
      <c r="ABA25" s="114"/>
      <c r="ABB25" s="114"/>
      <c r="ABC25" s="114"/>
      <c r="ABD25" s="114"/>
      <c r="ABE25" s="114"/>
      <c r="ABF25" s="114"/>
      <c r="ABG25" s="114"/>
      <c r="ABH25" s="114"/>
      <c r="ABI25" s="114"/>
      <c r="ABJ25" s="114"/>
      <c r="ABK25" s="114"/>
      <c r="ABL25" s="114"/>
      <c r="ABM25" s="114"/>
      <c r="ABN25" s="114"/>
      <c r="ABO25" s="114"/>
      <c r="ABP25" s="114"/>
      <c r="ABQ25" s="114"/>
      <c r="ABR25" s="114"/>
      <c r="ABS25" s="114"/>
      <c r="ABT25" s="114"/>
      <c r="ABU25" s="114"/>
      <c r="ABV25" s="114"/>
      <c r="ABW25" s="114"/>
      <c r="ABX25" s="114"/>
      <c r="ABY25" s="114"/>
      <c r="ABZ25" s="114"/>
      <c r="ACA25" s="114"/>
      <c r="ACB25" s="114"/>
      <c r="ACC25" s="114"/>
      <c r="ACD25" s="114"/>
      <c r="ACE25" s="114"/>
      <c r="ACF25" s="114"/>
      <c r="ACG25" s="114"/>
      <c r="ACH25" s="114"/>
      <c r="ACI25" s="114"/>
      <c r="ACJ25" s="114"/>
      <c r="ACK25" s="114"/>
      <c r="ACL25" s="114"/>
      <c r="ACM25" s="114"/>
      <c r="ACN25" s="114"/>
      <c r="ACO25" s="114"/>
      <c r="ACP25" s="114"/>
      <c r="ACQ25" s="114"/>
      <c r="ACR25" s="114"/>
      <c r="ACS25" s="114"/>
      <c r="ACT25" s="114"/>
      <c r="ACU25" s="114"/>
      <c r="ACV25" s="114"/>
      <c r="ACW25" s="114"/>
      <c r="ACX25" s="114"/>
      <c r="ACY25" s="114"/>
      <c r="ACZ25" s="114"/>
      <c r="ADA25" s="114"/>
      <c r="ADB25" s="114"/>
      <c r="ADC25" s="114"/>
      <c r="ADD25" s="114"/>
      <c r="ADE25" s="114"/>
      <c r="ADF25" s="114"/>
      <c r="ADG25" s="114"/>
      <c r="ADH25" s="114"/>
      <c r="ADI25" s="114"/>
      <c r="ADJ25" s="114"/>
      <c r="ADK25" s="114"/>
      <c r="ADL25" s="114"/>
      <c r="ADM25" s="114"/>
      <c r="ADN25" s="114"/>
      <c r="ADO25" s="114"/>
      <c r="ADP25" s="114"/>
      <c r="ADQ25" s="114"/>
      <c r="ADR25" s="114"/>
      <c r="ADS25" s="114"/>
      <c r="ADT25" s="114"/>
      <c r="ADU25" s="114"/>
      <c r="ADV25" s="114"/>
      <c r="ADW25" s="114"/>
      <c r="ADX25" s="114"/>
      <c r="ADY25" s="114"/>
      <c r="ADZ25" s="114"/>
      <c r="AEA25" s="114"/>
      <c r="AEB25" s="114"/>
      <c r="AEC25" s="114"/>
      <c r="AED25" s="114"/>
      <c r="AEE25" s="114"/>
      <c r="AEF25" s="114"/>
      <c r="AEG25" s="114"/>
      <c r="AEH25" s="114"/>
      <c r="AEI25" s="114"/>
      <c r="AEJ25" s="114"/>
      <c r="AEK25" s="114"/>
      <c r="AEL25" s="114"/>
      <c r="AEM25" s="114"/>
      <c r="AEN25" s="114"/>
      <c r="AEO25" s="114"/>
      <c r="AEP25" s="114"/>
      <c r="AEQ25" s="114"/>
      <c r="AER25" s="114"/>
      <c r="AES25" s="114"/>
      <c r="AET25" s="114"/>
      <c r="AEU25" s="114"/>
      <c r="AEV25" s="114"/>
      <c r="AEW25" s="114"/>
      <c r="AEX25" s="114"/>
      <c r="AEY25" s="114"/>
      <c r="AEZ25" s="114"/>
      <c r="AFA25" s="114"/>
      <c r="AFB25" s="114"/>
      <c r="AFC25" s="114"/>
      <c r="AFD25" s="114"/>
      <c r="AFE25" s="114"/>
      <c r="AFF25" s="114"/>
      <c r="AFG25" s="114"/>
      <c r="AFH25" s="114"/>
      <c r="AFI25" s="114"/>
      <c r="AFJ25" s="114"/>
      <c r="AFK25" s="114"/>
      <c r="AFL25" s="114"/>
      <c r="AFM25" s="114"/>
      <c r="AFN25" s="114"/>
      <c r="AFO25" s="114"/>
      <c r="AFP25" s="114"/>
      <c r="AFQ25" s="114"/>
      <c r="AFR25" s="114"/>
      <c r="AFS25" s="114"/>
      <c r="AFT25" s="114"/>
      <c r="AFU25" s="114"/>
      <c r="AFV25" s="114"/>
      <c r="AFW25" s="114"/>
      <c r="AFX25" s="114"/>
      <c r="AFY25" s="114"/>
      <c r="AFZ25" s="114"/>
      <c r="AGA25" s="114"/>
      <c r="AGB25" s="114"/>
      <c r="AGC25" s="114"/>
      <c r="AGD25" s="114"/>
      <c r="AGE25" s="114"/>
      <c r="AGF25" s="114"/>
      <c r="AGG25" s="114"/>
      <c r="AGH25" s="114"/>
      <c r="AGI25" s="114"/>
      <c r="AGJ25" s="114"/>
      <c r="AGK25" s="114"/>
      <c r="AGL25" s="114"/>
      <c r="AGM25" s="114"/>
      <c r="AGN25" s="114"/>
      <c r="AGO25" s="114"/>
      <c r="AGP25" s="114"/>
      <c r="AGQ25" s="114"/>
      <c r="AGR25" s="114"/>
      <c r="AGS25" s="114"/>
      <c r="AGT25" s="114"/>
      <c r="AGU25" s="114"/>
      <c r="AGV25" s="114"/>
      <c r="AGW25" s="114"/>
      <c r="AGX25" s="114"/>
      <c r="AGY25" s="114"/>
      <c r="AGZ25" s="114"/>
      <c r="AHA25" s="114"/>
      <c r="AHB25" s="114"/>
      <c r="AHC25" s="114"/>
      <c r="AHD25" s="114"/>
      <c r="AHE25" s="114"/>
      <c r="AHF25" s="114"/>
      <c r="AHG25" s="114"/>
      <c r="AHH25" s="114"/>
      <c r="AHI25" s="114"/>
      <c r="AHJ25" s="114"/>
      <c r="AHK25" s="114"/>
      <c r="AHL25" s="114"/>
      <c r="AHM25" s="114"/>
      <c r="AHN25" s="114"/>
      <c r="AHO25" s="114"/>
      <c r="AHP25" s="114"/>
      <c r="AHQ25" s="114"/>
      <c r="AHR25" s="114"/>
      <c r="AHS25" s="114"/>
      <c r="AHT25" s="114"/>
      <c r="AHU25" s="114"/>
      <c r="AHV25" s="114"/>
      <c r="AHW25" s="114"/>
      <c r="AHX25" s="114"/>
      <c r="AHY25" s="114"/>
      <c r="AHZ25" s="114"/>
      <c r="AIA25" s="114"/>
      <c r="AIB25" s="114"/>
      <c r="AIC25" s="114"/>
      <c r="AID25" s="114"/>
      <c r="AIE25" s="114"/>
      <c r="AIF25" s="114"/>
      <c r="AIG25" s="114"/>
      <c r="AIH25" s="114"/>
      <c r="AII25" s="114"/>
      <c r="AIJ25" s="114"/>
      <c r="AIK25" s="114"/>
      <c r="AIL25" s="114"/>
      <c r="AIM25" s="114"/>
      <c r="AIN25" s="114"/>
      <c r="AIO25" s="114"/>
      <c r="AIP25" s="114"/>
      <c r="AIQ25" s="114"/>
      <c r="AIR25" s="114"/>
      <c r="AIS25" s="114"/>
      <c r="AIT25" s="114"/>
      <c r="AIU25" s="114"/>
      <c r="AIV25" s="114"/>
      <c r="AIW25" s="114"/>
      <c r="AIX25" s="114"/>
      <c r="AIY25" s="114"/>
      <c r="AIZ25" s="114"/>
      <c r="AJA25" s="114"/>
      <c r="AJB25" s="114"/>
      <c r="AJC25" s="114"/>
      <c r="AJD25" s="114"/>
      <c r="AJE25" s="114"/>
      <c r="AJF25" s="114"/>
      <c r="AJG25" s="114"/>
      <c r="AJH25" s="114"/>
      <c r="AJI25" s="114"/>
      <c r="AJJ25" s="114"/>
      <c r="AJK25" s="114"/>
      <c r="AJL25" s="114"/>
      <c r="AJM25" s="114"/>
      <c r="AJN25" s="114"/>
      <c r="AJO25" s="114"/>
      <c r="AJP25" s="114"/>
      <c r="AJQ25" s="114"/>
      <c r="AJR25" s="114"/>
      <c r="AJS25" s="114"/>
      <c r="AJT25" s="114"/>
      <c r="AJU25" s="114"/>
      <c r="AJV25" s="114"/>
      <c r="AJW25" s="114"/>
      <c r="AJX25" s="114"/>
      <c r="AJY25" s="114"/>
      <c r="AJZ25" s="114"/>
      <c r="AKA25" s="114"/>
      <c r="AKB25" s="114"/>
      <c r="AKC25" s="114"/>
      <c r="AKD25" s="114"/>
      <c r="AKE25" s="114"/>
      <c r="AKF25" s="114"/>
    </row>
    <row r="26" spans="1:968" s="115" customFormat="1" ht="137.25" customHeight="1" thickBot="1" x14ac:dyDescent="0.3">
      <c r="A26" s="114"/>
      <c r="B26" s="110"/>
      <c r="C26" s="403" t="s">
        <v>602</v>
      </c>
      <c r="D26" s="428"/>
      <c r="E26" s="321" t="s">
        <v>340</v>
      </c>
      <c r="F26" s="290" t="s">
        <v>341</v>
      </c>
      <c r="G26" s="292">
        <v>200000</v>
      </c>
      <c r="H26" s="293">
        <v>0</v>
      </c>
      <c r="I26" s="324">
        <v>50000</v>
      </c>
      <c r="J26" s="325">
        <v>150000</v>
      </c>
      <c r="K26" s="325">
        <v>0</v>
      </c>
      <c r="L26" s="325">
        <v>0</v>
      </c>
      <c r="M26" s="325"/>
      <c r="N26" s="325"/>
      <c r="O26" s="325"/>
      <c r="P26" s="325"/>
      <c r="Q26" s="325"/>
      <c r="R26" s="325"/>
      <c r="S26" s="325"/>
      <c r="T26" s="325"/>
      <c r="U26" s="325"/>
      <c r="V26" s="325"/>
      <c r="W26" s="325"/>
      <c r="X26" s="325">
        <v>0</v>
      </c>
      <c r="Y26" s="325"/>
      <c r="Z26" s="325">
        <v>200000</v>
      </c>
      <c r="AA26" s="325"/>
      <c r="AB26" s="325"/>
      <c r="AC26" s="325"/>
      <c r="AD26" s="325"/>
      <c r="AE26" s="113">
        <f t="shared" si="0"/>
        <v>0</v>
      </c>
      <c r="AF26" s="206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14"/>
      <c r="BN26" s="114"/>
      <c r="BO26" s="114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4"/>
      <c r="CR26" s="114"/>
      <c r="CS26" s="114"/>
      <c r="CT26" s="114"/>
      <c r="CU26" s="114"/>
      <c r="CV26" s="114"/>
      <c r="CW26" s="114"/>
      <c r="CX26" s="114"/>
      <c r="CY26" s="114"/>
      <c r="CZ26" s="114"/>
      <c r="DA26" s="114"/>
      <c r="DB26" s="114"/>
      <c r="DC26" s="114"/>
      <c r="DD26" s="114"/>
      <c r="DE26" s="114"/>
      <c r="DF26" s="114"/>
      <c r="DG26" s="114"/>
      <c r="DH26" s="114"/>
      <c r="DI26" s="114"/>
      <c r="DJ26" s="114"/>
      <c r="DK26" s="114"/>
      <c r="DL26" s="114"/>
      <c r="DM26" s="114"/>
      <c r="DN26" s="114"/>
      <c r="DO26" s="114"/>
      <c r="DP26" s="114"/>
      <c r="DQ26" s="114"/>
      <c r="DR26" s="114"/>
      <c r="DS26" s="114"/>
      <c r="DT26" s="114"/>
      <c r="DU26" s="114"/>
      <c r="DV26" s="114"/>
      <c r="DW26" s="114"/>
      <c r="DX26" s="114"/>
      <c r="DY26" s="114"/>
      <c r="DZ26" s="114"/>
      <c r="EA26" s="114"/>
      <c r="EB26" s="114"/>
      <c r="EC26" s="114"/>
      <c r="ED26" s="114"/>
      <c r="EE26" s="114"/>
      <c r="EF26" s="114"/>
      <c r="EG26" s="114"/>
      <c r="EH26" s="114"/>
      <c r="EI26" s="114"/>
      <c r="EJ26" s="114"/>
      <c r="EK26" s="114"/>
      <c r="EL26" s="114"/>
      <c r="EM26" s="114"/>
      <c r="EN26" s="114"/>
      <c r="EO26" s="114"/>
      <c r="EP26" s="114"/>
      <c r="EQ26" s="114"/>
      <c r="ER26" s="114"/>
      <c r="ES26" s="114"/>
      <c r="ET26" s="114"/>
      <c r="EU26" s="114"/>
      <c r="EV26" s="114"/>
      <c r="EW26" s="114"/>
      <c r="EX26" s="114"/>
      <c r="EY26" s="114"/>
      <c r="EZ26" s="114"/>
      <c r="FA26" s="114"/>
      <c r="FB26" s="114"/>
      <c r="FC26" s="114"/>
      <c r="FD26" s="114"/>
      <c r="FE26" s="114"/>
      <c r="FF26" s="114"/>
      <c r="FG26" s="114"/>
      <c r="FH26" s="114"/>
      <c r="FI26" s="114"/>
      <c r="FJ26" s="114"/>
      <c r="FK26" s="114"/>
      <c r="FL26" s="114"/>
      <c r="FM26" s="114"/>
      <c r="FN26" s="114"/>
      <c r="FO26" s="114"/>
      <c r="FP26" s="114"/>
      <c r="FQ26" s="114"/>
      <c r="FR26" s="114"/>
      <c r="FS26" s="114"/>
      <c r="FT26" s="114"/>
      <c r="FU26" s="114"/>
      <c r="FV26" s="114"/>
      <c r="FW26" s="114"/>
      <c r="FX26" s="114"/>
      <c r="FY26" s="114"/>
      <c r="FZ26" s="114"/>
      <c r="GA26" s="114"/>
      <c r="GB26" s="114"/>
      <c r="GC26" s="114"/>
      <c r="GD26" s="114"/>
      <c r="GE26" s="114"/>
      <c r="GF26" s="114"/>
      <c r="GG26" s="114"/>
      <c r="GH26" s="114"/>
      <c r="GI26" s="114"/>
      <c r="GJ26" s="114"/>
      <c r="GK26" s="114"/>
      <c r="GL26" s="114"/>
      <c r="GM26" s="114"/>
      <c r="GN26" s="114"/>
      <c r="GO26" s="114"/>
      <c r="GP26" s="114"/>
      <c r="GQ26" s="114"/>
      <c r="GR26" s="114"/>
      <c r="GS26" s="114"/>
      <c r="GT26" s="114"/>
      <c r="GU26" s="114"/>
      <c r="GV26" s="114"/>
      <c r="GW26" s="114"/>
      <c r="GX26" s="114"/>
      <c r="GY26" s="114"/>
      <c r="GZ26" s="114"/>
      <c r="HA26" s="114"/>
      <c r="HB26" s="114"/>
      <c r="HC26" s="114"/>
      <c r="HD26" s="114"/>
      <c r="HE26" s="114"/>
      <c r="HF26" s="114"/>
      <c r="HG26" s="114"/>
      <c r="HH26" s="114"/>
      <c r="HI26" s="114"/>
      <c r="HJ26" s="114"/>
      <c r="HK26" s="114"/>
      <c r="HL26" s="114"/>
      <c r="HM26" s="114"/>
      <c r="HN26" s="114"/>
      <c r="HO26" s="114"/>
      <c r="HP26" s="114"/>
      <c r="HQ26" s="114"/>
      <c r="HR26" s="114"/>
      <c r="HS26" s="114"/>
      <c r="HT26" s="114"/>
      <c r="HU26" s="114"/>
      <c r="HV26" s="114"/>
      <c r="HW26" s="114"/>
      <c r="HX26" s="114"/>
      <c r="HY26" s="114"/>
      <c r="HZ26" s="114"/>
      <c r="IA26" s="114"/>
      <c r="IB26" s="114"/>
      <c r="IC26" s="114"/>
      <c r="ID26" s="114"/>
      <c r="IE26" s="114"/>
      <c r="IF26" s="114"/>
      <c r="IG26" s="114"/>
      <c r="IH26" s="114"/>
      <c r="II26" s="114"/>
      <c r="IJ26" s="114"/>
      <c r="IK26" s="114"/>
      <c r="IL26" s="114"/>
      <c r="IM26" s="114"/>
      <c r="IN26" s="114"/>
      <c r="IO26" s="114"/>
      <c r="IP26" s="114"/>
      <c r="IQ26" s="114"/>
      <c r="IR26" s="114"/>
      <c r="IS26" s="114"/>
      <c r="IT26" s="114"/>
      <c r="IU26" s="114"/>
      <c r="IV26" s="114"/>
      <c r="IW26" s="114"/>
      <c r="IX26" s="114"/>
      <c r="IY26" s="114"/>
      <c r="IZ26" s="114"/>
      <c r="JA26" s="114"/>
      <c r="JB26" s="114"/>
      <c r="JC26" s="114"/>
      <c r="JD26" s="114"/>
      <c r="JE26" s="114"/>
      <c r="JF26" s="114"/>
      <c r="JG26" s="114"/>
      <c r="JH26" s="114"/>
      <c r="JI26" s="114"/>
      <c r="JJ26" s="114"/>
      <c r="JK26" s="114"/>
      <c r="JL26" s="114"/>
      <c r="JM26" s="114"/>
      <c r="JN26" s="114"/>
      <c r="JO26" s="114"/>
      <c r="JP26" s="114"/>
      <c r="JQ26" s="114"/>
      <c r="JR26" s="114"/>
      <c r="JS26" s="114"/>
      <c r="JT26" s="114"/>
      <c r="JU26" s="114"/>
      <c r="JV26" s="114"/>
      <c r="JW26" s="114"/>
      <c r="JX26" s="114"/>
      <c r="JY26" s="114"/>
      <c r="JZ26" s="114"/>
      <c r="KA26" s="114"/>
      <c r="KB26" s="114"/>
      <c r="KC26" s="114"/>
      <c r="KD26" s="114"/>
      <c r="KE26" s="114"/>
      <c r="KF26" s="114"/>
      <c r="KG26" s="114"/>
      <c r="KH26" s="114"/>
      <c r="KI26" s="114"/>
      <c r="KJ26" s="114"/>
      <c r="KK26" s="114"/>
      <c r="KL26" s="114"/>
      <c r="KM26" s="114"/>
      <c r="KN26" s="114"/>
      <c r="KO26" s="114"/>
      <c r="KP26" s="114"/>
      <c r="KQ26" s="114"/>
      <c r="KR26" s="114"/>
      <c r="KS26" s="114"/>
      <c r="KT26" s="114"/>
      <c r="KU26" s="114"/>
      <c r="KV26" s="114"/>
      <c r="KW26" s="114"/>
      <c r="KX26" s="114"/>
      <c r="KY26" s="114"/>
      <c r="KZ26" s="114"/>
      <c r="LA26" s="114"/>
      <c r="LB26" s="114"/>
      <c r="LC26" s="114"/>
      <c r="LD26" s="114"/>
      <c r="LE26" s="114"/>
      <c r="LF26" s="114"/>
      <c r="LG26" s="114"/>
      <c r="LH26" s="114"/>
      <c r="LI26" s="114"/>
      <c r="LJ26" s="114"/>
      <c r="LK26" s="114"/>
      <c r="LL26" s="114"/>
      <c r="LM26" s="114"/>
      <c r="LN26" s="114"/>
      <c r="LO26" s="114"/>
      <c r="LP26" s="114"/>
      <c r="LQ26" s="114"/>
      <c r="LR26" s="114"/>
      <c r="LS26" s="114"/>
      <c r="LT26" s="114"/>
      <c r="LU26" s="114"/>
      <c r="LV26" s="114"/>
      <c r="LW26" s="114"/>
      <c r="LX26" s="114"/>
      <c r="LY26" s="114"/>
      <c r="LZ26" s="114"/>
      <c r="MA26" s="114"/>
      <c r="MB26" s="114"/>
      <c r="MC26" s="114"/>
      <c r="MD26" s="114"/>
      <c r="ME26" s="114"/>
      <c r="MF26" s="114"/>
      <c r="MG26" s="114"/>
      <c r="MH26" s="114"/>
      <c r="MI26" s="114"/>
      <c r="MJ26" s="114"/>
      <c r="MK26" s="114"/>
      <c r="ML26" s="114"/>
      <c r="MM26" s="114"/>
      <c r="MN26" s="114"/>
      <c r="MO26" s="114"/>
      <c r="MP26" s="114"/>
      <c r="MQ26" s="114"/>
      <c r="MR26" s="114"/>
      <c r="MS26" s="114"/>
      <c r="MT26" s="114"/>
      <c r="MU26" s="114"/>
      <c r="MV26" s="114"/>
      <c r="MW26" s="114"/>
      <c r="MX26" s="114"/>
      <c r="MY26" s="114"/>
      <c r="MZ26" s="114"/>
      <c r="NA26" s="114"/>
      <c r="NB26" s="114"/>
      <c r="NC26" s="114"/>
      <c r="ND26" s="114"/>
      <c r="NE26" s="114"/>
      <c r="NF26" s="114"/>
      <c r="NG26" s="114"/>
      <c r="NH26" s="114"/>
      <c r="NI26" s="114"/>
      <c r="NJ26" s="114"/>
      <c r="NK26" s="114"/>
      <c r="NL26" s="114"/>
      <c r="NM26" s="114"/>
      <c r="NN26" s="114"/>
      <c r="NO26" s="114"/>
      <c r="NP26" s="114"/>
      <c r="NQ26" s="114"/>
      <c r="NR26" s="114"/>
      <c r="NS26" s="114"/>
      <c r="NT26" s="114"/>
      <c r="NU26" s="114"/>
      <c r="NV26" s="114"/>
      <c r="NW26" s="114"/>
      <c r="NX26" s="114"/>
      <c r="NY26" s="114"/>
      <c r="NZ26" s="114"/>
      <c r="OA26" s="114"/>
      <c r="OB26" s="114"/>
      <c r="OC26" s="114"/>
      <c r="OD26" s="114"/>
      <c r="OE26" s="114"/>
      <c r="OF26" s="114"/>
      <c r="OG26" s="114"/>
      <c r="OH26" s="114"/>
      <c r="OI26" s="114"/>
      <c r="OJ26" s="114"/>
      <c r="OK26" s="114"/>
      <c r="OL26" s="114"/>
      <c r="OM26" s="114"/>
      <c r="ON26" s="114"/>
      <c r="OO26" s="114"/>
      <c r="OP26" s="114"/>
      <c r="OQ26" s="114"/>
      <c r="OR26" s="114"/>
      <c r="OS26" s="114"/>
      <c r="OT26" s="114"/>
      <c r="OU26" s="114"/>
      <c r="OV26" s="114"/>
      <c r="OW26" s="114"/>
      <c r="OX26" s="114"/>
      <c r="OY26" s="114"/>
      <c r="OZ26" s="114"/>
      <c r="PA26" s="114"/>
      <c r="PB26" s="114"/>
      <c r="PC26" s="114"/>
      <c r="PD26" s="114"/>
      <c r="PE26" s="114"/>
      <c r="PF26" s="114"/>
      <c r="PG26" s="114"/>
      <c r="PH26" s="114"/>
      <c r="PI26" s="114"/>
      <c r="PJ26" s="114"/>
      <c r="PK26" s="114"/>
      <c r="PL26" s="114"/>
      <c r="PM26" s="114"/>
      <c r="PN26" s="114"/>
      <c r="PO26" s="114"/>
      <c r="PP26" s="114"/>
      <c r="PQ26" s="114"/>
      <c r="PR26" s="114"/>
      <c r="PS26" s="114"/>
      <c r="PT26" s="114"/>
      <c r="PU26" s="114"/>
      <c r="PV26" s="114"/>
      <c r="PW26" s="114"/>
      <c r="PX26" s="114"/>
      <c r="PY26" s="114"/>
      <c r="PZ26" s="114"/>
      <c r="QA26" s="114"/>
      <c r="QB26" s="114"/>
      <c r="QC26" s="114"/>
      <c r="QD26" s="114"/>
      <c r="QE26" s="114"/>
      <c r="QF26" s="114"/>
      <c r="QG26" s="114"/>
      <c r="QH26" s="114"/>
      <c r="QI26" s="114"/>
      <c r="QJ26" s="114"/>
      <c r="QK26" s="114"/>
      <c r="QL26" s="114"/>
      <c r="QM26" s="114"/>
      <c r="QN26" s="114"/>
      <c r="QO26" s="114"/>
      <c r="QP26" s="114"/>
      <c r="QQ26" s="114"/>
      <c r="QR26" s="114"/>
      <c r="QS26" s="114"/>
      <c r="QT26" s="114"/>
      <c r="QU26" s="114"/>
      <c r="QV26" s="114"/>
      <c r="QW26" s="114"/>
      <c r="QX26" s="114"/>
      <c r="QY26" s="114"/>
      <c r="QZ26" s="114"/>
      <c r="RA26" s="114"/>
      <c r="RB26" s="114"/>
      <c r="RC26" s="114"/>
      <c r="RD26" s="114"/>
      <c r="RE26" s="114"/>
      <c r="RF26" s="114"/>
      <c r="RG26" s="114"/>
      <c r="RH26" s="114"/>
      <c r="RI26" s="114"/>
      <c r="RJ26" s="114"/>
      <c r="RK26" s="114"/>
      <c r="RL26" s="114"/>
      <c r="RM26" s="114"/>
      <c r="RN26" s="114"/>
      <c r="RO26" s="114"/>
      <c r="RP26" s="114"/>
      <c r="RQ26" s="114"/>
      <c r="RR26" s="114"/>
      <c r="RS26" s="114"/>
      <c r="RT26" s="114"/>
      <c r="RU26" s="114"/>
      <c r="RV26" s="114"/>
      <c r="RW26" s="114"/>
      <c r="RX26" s="114"/>
      <c r="RY26" s="114"/>
      <c r="RZ26" s="114"/>
      <c r="SA26" s="114"/>
      <c r="SB26" s="114"/>
      <c r="SC26" s="114"/>
      <c r="SD26" s="114"/>
      <c r="SE26" s="114"/>
      <c r="SF26" s="114"/>
      <c r="SG26" s="114"/>
      <c r="SH26" s="114"/>
      <c r="SI26" s="114"/>
      <c r="SJ26" s="114"/>
      <c r="SK26" s="114"/>
      <c r="SL26" s="114"/>
      <c r="SM26" s="114"/>
      <c r="SN26" s="114"/>
      <c r="SO26" s="114"/>
      <c r="SP26" s="114"/>
      <c r="SQ26" s="114"/>
      <c r="SR26" s="114"/>
      <c r="SS26" s="114"/>
      <c r="ST26" s="114"/>
      <c r="SU26" s="114"/>
      <c r="SV26" s="114"/>
      <c r="SW26" s="114"/>
      <c r="SX26" s="114"/>
      <c r="SY26" s="114"/>
      <c r="SZ26" s="114"/>
      <c r="TA26" s="114"/>
      <c r="TB26" s="114"/>
      <c r="TC26" s="114"/>
      <c r="TD26" s="114"/>
      <c r="TE26" s="114"/>
      <c r="TF26" s="114"/>
      <c r="TG26" s="114"/>
      <c r="TH26" s="114"/>
      <c r="TI26" s="114"/>
      <c r="TJ26" s="114"/>
      <c r="TK26" s="114"/>
      <c r="TL26" s="114"/>
      <c r="TM26" s="114"/>
      <c r="TN26" s="114"/>
      <c r="TO26" s="114"/>
      <c r="TP26" s="114"/>
      <c r="TQ26" s="114"/>
      <c r="TR26" s="114"/>
      <c r="TS26" s="114"/>
      <c r="TT26" s="114"/>
      <c r="TU26" s="114"/>
      <c r="TV26" s="114"/>
      <c r="TW26" s="114"/>
      <c r="TX26" s="114"/>
      <c r="TY26" s="114"/>
      <c r="TZ26" s="114"/>
      <c r="UA26" s="114"/>
      <c r="UB26" s="114"/>
      <c r="UC26" s="114"/>
      <c r="UD26" s="114"/>
      <c r="UE26" s="114"/>
      <c r="UF26" s="114"/>
      <c r="UG26" s="114"/>
      <c r="UH26" s="114"/>
      <c r="UI26" s="114"/>
      <c r="UJ26" s="114"/>
      <c r="UK26" s="114"/>
      <c r="UL26" s="114"/>
      <c r="UM26" s="114"/>
      <c r="UN26" s="114"/>
      <c r="UO26" s="114"/>
      <c r="UP26" s="114"/>
      <c r="UQ26" s="114"/>
      <c r="UR26" s="114"/>
      <c r="US26" s="114"/>
      <c r="UT26" s="114"/>
      <c r="UU26" s="114"/>
      <c r="UV26" s="114"/>
      <c r="UW26" s="114"/>
      <c r="UX26" s="114"/>
      <c r="UY26" s="114"/>
      <c r="UZ26" s="114"/>
      <c r="VA26" s="114"/>
      <c r="VB26" s="114"/>
      <c r="VC26" s="114"/>
      <c r="VD26" s="114"/>
      <c r="VE26" s="114"/>
      <c r="VF26" s="114"/>
      <c r="VG26" s="114"/>
      <c r="VH26" s="114"/>
      <c r="VI26" s="114"/>
      <c r="VJ26" s="114"/>
      <c r="VK26" s="114"/>
      <c r="VL26" s="114"/>
      <c r="VM26" s="114"/>
      <c r="VN26" s="114"/>
      <c r="VO26" s="114"/>
      <c r="VP26" s="114"/>
      <c r="VQ26" s="114"/>
      <c r="VR26" s="114"/>
      <c r="VS26" s="114"/>
      <c r="VT26" s="114"/>
      <c r="VU26" s="114"/>
      <c r="VV26" s="114"/>
      <c r="VW26" s="114"/>
      <c r="VX26" s="114"/>
      <c r="VY26" s="114"/>
      <c r="VZ26" s="114"/>
      <c r="WA26" s="114"/>
      <c r="WB26" s="114"/>
      <c r="WC26" s="114"/>
      <c r="WD26" s="114"/>
      <c r="WE26" s="114"/>
      <c r="WF26" s="114"/>
      <c r="WG26" s="114"/>
      <c r="WH26" s="114"/>
      <c r="WI26" s="114"/>
      <c r="WJ26" s="114"/>
      <c r="WK26" s="114"/>
      <c r="WL26" s="114"/>
      <c r="WM26" s="114"/>
      <c r="WN26" s="114"/>
      <c r="WO26" s="114"/>
      <c r="WP26" s="114"/>
      <c r="WQ26" s="114"/>
      <c r="WR26" s="114"/>
      <c r="WS26" s="114"/>
      <c r="WT26" s="114"/>
      <c r="WU26" s="114"/>
      <c r="WV26" s="114"/>
      <c r="WW26" s="114"/>
      <c r="WX26" s="114"/>
      <c r="WY26" s="114"/>
      <c r="WZ26" s="114"/>
      <c r="XA26" s="114"/>
      <c r="XB26" s="114"/>
      <c r="XC26" s="114"/>
      <c r="XD26" s="114"/>
      <c r="XE26" s="114"/>
      <c r="XF26" s="114"/>
      <c r="XG26" s="114"/>
      <c r="XH26" s="114"/>
      <c r="XI26" s="114"/>
      <c r="XJ26" s="114"/>
      <c r="XK26" s="114"/>
      <c r="XL26" s="114"/>
      <c r="XM26" s="114"/>
      <c r="XN26" s="114"/>
      <c r="XO26" s="114"/>
      <c r="XP26" s="114"/>
      <c r="XQ26" s="114"/>
      <c r="XR26" s="114"/>
      <c r="XS26" s="114"/>
      <c r="XT26" s="114"/>
      <c r="XU26" s="114"/>
      <c r="XV26" s="114"/>
      <c r="XW26" s="114"/>
      <c r="XX26" s="114"/>
      <c r="XY26" s="114"/>
      <c r="XZ26" s="114"/>
      <c r="YA26" s="114"/>
      <c r="YB26" s="114"/>
      <c r="YC26" s="114"/>
      <c r="YD26" s="114"/>
      <c r="YE26" s="114"/>
      <c r="YF26" s="114"/>
      <c r="YG26" s="114"/>
      <c r="YH26" s="114"/>
      <c r="YI26" s="114"/>
      <c r="YJ26" s="114"/>
      <c r="YK26" s="114"/>
      <c r="YL26" s="114"/>
      <c r="YM26" s="114"/>
      <c r="YN26" s="114"/>
      <c r="YO26" s="114"/>
      <c r="YP26" s="114"/>
      <c r="YQ26" s="114"/>
      <c r="YR26" s="114"/>
      <c r="YS26" s="114"/>
      <c r="YT26" s="114"/>
      <c r="YU26" s="114"/>
      <c r="YV26" s="114"/>
      <c r="YW26" s="114"/>
      <c r="YX26" s="114"/>
      <c r="YY26" s="114"/>
      <c r="YZ26" s="114"/>
      <c r="ZA26" s="114"/>
      <c r="ZB26" s="114"/>
      <c r="ZC26" s="114"/>
      <c r="ZD26" s="114"/>
      <c r="ZE26" s="114"/>
      <c r="ZF26" s="114"/>
      <c r="ZG26" s="114"/>
      <c r="ZH26" s="114"/>
      <c r="ZI26" s="114"/>
      <c r="ZJ26" s="114"/>
      <c r="ZK26" s="114"/>
      <c r="ZL26" s="114"/>
      <c r="ZM26" s="114"/>
      <c r="ZN26" s="114"/>
      <c r="ZO26" s="114"/>
      <c r="ZP26" s="114"/>
      <c r="ZQ26" s="114"/>
      <c r="ZR26" s="114"/>
      <c r="ZS26" s="114"/>
      <c r="ZT26" s="114"/>
      <c r="ZU26" s="114"/>
      <c r="ZV26" s="114"/>
      <c r="ZW26" s="114"/>
      <c r="ZX26" s="114"/>
      <c r="ZY26" s="114"/>
      <c r="ZZ26" s="114"/>
      <c r="AAA26" s="114"/>
      <c r="AAB26" s="114"/>
      <c r="AAC26" s="114"/>
      <c r="AAD26" s="114"/>
      <c r="AAE26" s="114"/>
      <c r="AAF26" s="114"/>
      <c r="AAG26" s="114"/>
      <c r="AAH26" s="114"/>
      <c r="AAI26" s="114"/>
      <c r="AAJ26" s="114"/>
      <c r="AAK26" s="114"/>
      <c r="AAL26" s="114"/>
      <c r="AAM26" s="114"/>
      <c r="AAN26" s="114"/>
      <c r="AAO26" s="114"/>
      <c r="AAP26" s="114"/>
      <c r="AAQ26" s="114"/>
      <c r="AAR26" s="114"/>
      <c r="AAS26" s="114"/>
      <c r="AAT26" s="114"/>
      <c r="AAU26" s="114"/>
      <c r="AAV26" s="114"/>
      <c r="AAW26" s="114"/>
      <c r="AAX26" s="114"/>
      <c r="AAY26" s="114"/>
      <c r="AAZ26" s="114"/>
      <c r="ABA26" s="114"/>
      <c r="ABB26" s="114"/>
      <c r="ABC26" s="114"/>
      <c r="ABD26" s="114"/>
      <c r="ABE26" s="114"/>
      <c r="ABF26" s="114"/>
      <c r="ABG26" s="114"/>
      <c r="ABH26" s="114"/>
      <c r="ABI26" s="114"/>
      <c r="ABJ26" s="114"/>
      <c r="ABK26" s="114"/>
      <c r="ABL26" s="114"/>
      <c r="ABM26" s="114"/>
      <c r="ABN26" s="114"/>
      <c r="ABO26" s="114"/>
      <c r="ABP26" s="114"/>
      <c r="ABQ26" s="114"/>
      <c r="ABR26" s="114"/>
      <c r="ABS26" s="114"/>
      <c r="ABT26" s="114"/>
      <c r="ABU26" s="114"/>
      <c r="ABV26" s="114"/>
      <c r="ABW26" s="114"/>
      <c r="ABX26" s="114"/>
      <c r="ABY26" s="114"/>
      <c r="ABZ26" s="114"/>
      <c r="ACA26" s="114"/>
      <c r="ACB26" s="114"/>
      <c r="ACC26" s="114"/>
      <c r="ACD26" s="114"/>
      <c r="ACE26" s="114"/>
      <c r="ACF26" s="114"/>
      <c r="ACG26" s="114"/>
      <c r="ACH26" s="114"/>
      <c r="ACI26" s="114"/>
      <c r="ACJ26" s="114"/>
      <c r="ACK26" s="114"/>
      <c r="ACL26" s="114"/>
      <c r="ACM26" s="114"/>
      <c r="ACN26" s="114"/>
      <c r="ACO26" s="114"/>
      <c r="ACP26" s="114"/>
      <c r="ACQ26" s="114"/>
      <c r="ACR26" s="114"/>
      <c r="ACS26" s="114"/>
      <c r="ACT26" s="114"/>
      <c r="ACU26" s="114"/>
      <c r="ACV26" s="114"/>
      <c r="ACW26" s="114"/>
      <c r="ACX26" s="114"/>
      <c r="ACY26" s="114"/>
      <c r="ACZ26" s="114"/>
      <c r="ADA26" s="114"/>
      <c r="ADB26" s="114"/>
      <c r="ADC26" s="114"/>
      <c r="ADD26" s="114"/>
      <c r="ADE26" s="114"/>
      <c r="ADF26" s="114"/>
      <c r="ADG26" s="114"/>
      <c r="ADH26" s="114"/>
      <c r="ADI26" s="114"/>
      <c r="ADJ26" s="114"/>
      <c r="ADK26" s="114"/>
      <c r="ADL26" s="114"/>
      <c r="ADM26" s="114"/>
      <c r="ADN26" s="114"/>
      <c r="ADO26" s="114"/>
      <c r="ADP26" s="114"/>
      <c r="ADQ26" s="114"/>
      <c r="ADR26" s="114"/>
      <c r="ADS26" s="114"/>
      <c r="ADT26" s="114"/>
      <c r="ADU26" s="114"/>
      <c r="ADV26" s="114"/>
      <c r="ADW26" s="114"/>
      <c r="ADX26" s="114"/>
      <c r="ADY26" s="114"/>
      <c r="ADZ26" s="114"/>
      <c r="AEA26" s="114"/>
      <c r="AEB26" s="114"/>
      <c r="AEC26" s="114"/>
      <c r="AED26" s="114"/>
      <c r="AEE26" s="114"/>
      <c r="AEF26" s="114"/>
      <c r="AEG26" s="114"/>
      <c r="AEH26" s="114"/>
      <c r="AEI26" s="114"/>
      <c r="AEJ26" s="114"/>
      <c r="AEK26" s="114"/>
      <c r="AEL26" s="114"/>
      <c r="AEM26" s="114"/>
      <c r="AEN26" s="114"/>
      <c r="AEO26" s="114"/>
      <c r="AEP26" s="114"/>
      <c r="AEQ26" s="114"/>
      <c r="AER26" s="114"/>
      <c r="AES26" s="114"/>
      <c r="AET26" s="114"/>
      <c r="AEU26" s="114"/>
      <c r="AEV26" s="114"/>
      <c r="AEW26" s="114"/>
      <c r="AEX26" s="114"/>
      <c r="AEY26" s="114"/>
      <c r="AEZ26" s="114"/>
      <c r="AFA26" s="114"/>
      <c r="AFB26" s="114"/>
      <c r="AFC26" s="114"/>
      <c r="AFD26" s="114"/>
      <c r="AFE26" s="114"/>
      <c r="AFF26" s="114"/>
      <c r="AFG26" s="114"/>
      <c r="AFH26" s="114"/>
      <c r="AFI26" s="114"/>
      <c r="AFJ26" s="114"/>
      <c r="AFK26" s="114"/>
      <c r="AFL26" s="114"/>
      <c r="AFM26" s="114"/>
      <c r="AFN26" s="114"/>
      <c r="AFO26" s="114"/>
      <c r="AFP26" s="114"/>
      <c r="AFQ26" s="114"/>
      <c r="AFR26" s="114"/>
      <c r="AFS26" s="114"/>
      <c r="AFT26" s="114"/>
      <c r="AFU26" s="114"/>
      <c r="AFV26" s="114"/>
      <c r="AFW26" s="114"/>
      <c r="AFX26" s="114"/>
      <c r="AFY26" s="114"/>
      <c r="AFZ26" s="114"/>
      <c r="AGA26" s="114"/>
      <c r="AGB26" s="114"/>
      <c r="AGC26" s="114"/>
      <c r="AGD26" s="114"/>
      <c r="AGE26" s="114"/>
      <c r="AGF26" s="114"/>
      <c r="AGG26" s="114"/>
      <c r="AGH26" s="114"/>
      <c r="AGI26" s="114"/>
      <c r="AGJ26" s="114"/>
      <c r="AGK26" s="114"/>
      <c r="AGL26" s="114"/>
      <c r="AGM26" s="114"/>
      <c r="AGN26" s="114"/>
      <c r="AGO26" s="114"/>
      <c r="AGP26" s="114"/>
      <c r="AGQ26" s="114"/>
      <c r="AGR26" s="114"/>
      <c r="AGS26" s="114"/>
      <c r="AGT26" s="114"/>
      <c r="AGU26" s="114"/>
      <c r="AGV26" s="114"/>
      <c r="AGW26" s="114"/>
      <c r="AGX26" s="114"/>
      <c r="AGY26" s="114"/>
      <c r="AGZ26" s="114"/>
      <c r="AHA26" s="114"/>
      <c r="AHB26" s="114"/>
      <c r="AHC26" s="114"/>
      <c r="AHD26" s="114"/>
      <c r="AHE26" s="114"/>
      <c r="AHF26" s="114"/>
      <c r="AHG26" s="114"/>
      <c r="AHH26" s="114"/>
      <c r="AHI26" s="114"/>
      <c r="AHJ26" s="114"/>
      <c r="AHK26" s="114"/>
      <c r="AHL26" s="114"/>
      <c r="AHM26" s="114"/>
      <c r="AHN26" s="114"/>
      <c r="AHO26" s="114"/>
      <c r="AHP26" s="114"/>
      <c r="AHQ26" s="114"/>
      <c r="AHR26" s="114"/>
      <c r="AHS26" s="114"/>
      <c r="AHT26" s="114"/>
      <c r="AHU26" s="114"/>
      <c r="AHV26" s="114"/>
      <c r="AHW26" s="114"/>
      <c r="AHX26" s="114"/>
      <c r="AHY26" s="114"/>
      <c r="AHZ26" s="114"/>
      <c r="AIA26" s="114"/>
      <c r="AIB26" s="114"/>
      <c r="AIC26" s="114"/>
      <c r="AID26" s="114"/>
      <c r="AIE26" s="114"/>
      <c r="AIF26" s="114"/>
      <c r="AIG26" s="114"/>
      <c r="AIH26" s="114"/>
      <c r="AII26" s="114"/>
      <c r="AIJ26" s="114"/>
      <c r="AIK26" s="114"/>
      <c r="AIL26" s="114"/>
      <c r="AIM26" s="114"/>
      <c r="AIN26" s="114"/>
      <c r="AIO26" s="114"/>
      <c r="AIP26" s="114"/>
      <c r="AIQ26" s="114"/>
      <c r="AIR26" s="114"/>
      <c r="AIS26" s="114"/>
      <c r="AIT26" s="114"/>
      <c r="AIU26" s="114"/>
      <c r="AIV26" s="114"/>
      <c r="AIW26" s="114"/>
      <c r="AIX26" s="114"/>
      <c r="AIY26" s="114"/>
      <c r="AIZ26" s="114"/>
      <c r="AJA26" s="114"/>
      <c r="AJB26" s="114"/>
      <c r="AJC26" s="114"/>
      <c r="AJD26" s="114"/>
      <c r="AJE26" s="114"/>
      <c r="AJF26" s="114"/>
      <c r="AJG26" s="114"/>
      <c r="AJH26" s="114"/>
      <c r="AJI26" s="114"/>
      <c r="AJJ26" s="114"/>
      <c r="AJK26" s="114"/>
      <c r="AJL26" s="114"/>
      <c r="AJM26" s="114"/>
      <c r="AJN26" s="114"/>
      <c r="AJO26" s="114"/>
      <c r="AJP26" s="114"/>
      <c r="AJQ26" s="114"/>
      <c r="AJR26" s="114"/>
      <c r="AJS26" s="114"/>
      <c r="AJT26" s="114"/>
      <c r="AJU26" s="114"/>
      <c r="AJV26" s="114"/>
      <c r="AJW26" s="114"/>
      <c r="AJX26" s="114"/>
      <c r="AJY26" s="114"/>
      <c r="AJZ26" s="114"/>
      <c r="AKA26" s="114"/>
      <c r="AKB26" s="114"/>
      <c r="AKC26" s="114"/>
      <c r="AKD26" s="114"/>
      <c r="AKE26" s="114"/>
      <c r="AKF26" s="114"/>
    </row>
    <row r="27" spans="1:968" s="115" customFormat="1" ht="150" customHeight="1" thickBot="1" x14ac:dyDescent="0.3">
      <c r="A27" s="114"/>
      <c r="B27" s="110"/>
      <c r="C27" s="403" t="s">
        <v>603</v>
      </c>
      <c r="D27" s="428"/>
      <c r="E27" s="321" t="s">
        <v>342</v>
      </c>
      <c r="F27" s="290" t="s">
        <v>343</v>
      </c>
      <c r="G27" s="292">
        <v>450000</v>
      </c>
      <c r="H27" s="293">
        <v>0</v>
      </c>
      <c r="I27" s="324">
        <v>400000</v>
      </c>
      <c r="J27" s="325">
        <v>50000</v>
      </c>
      <c r="K27" s="325">
        <v>0</v>
      </c>
      <c r="L27" s="325">
        <v>0</v>
      </c>
      <c r="M27" s="325"/>
      <c r="N27" s="325"/>
      <c r="O27" s="325"/>
      <c r="P27" s="325"/>
      <c r="Q27" s="325"/>
      <c r="R27" s="325"/>
      <c r="S27" s="325"/>
      <c r="T27" s="325"/>
      <c r="U27" s="325"/>
      <c r="V27" s="325"/>
      <c r="W27" s="325"/>
      <c r="X27" s="325">
        <v>100000</v>
      </c>
      <c r="Y27" s="325"/>
      <c r="Z27" s="325">
        <v>350000</v>
      </c>
      <c r="AA27" s="325">
        <v>0</v>
      </c>
      <c r="AB27" s="325"/>
      <c r="AC27" s="325">
        <v>0</v>
      </c>
      <c r="AD27" s="325"/>
      <c r="AE27" s="113">
        <f t="shared" si="0"/>
        <v>0</v>
      </c>
      <c r="AF27" s="206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4"/>
      <c r="AW27" s="114"/>
      <c r="AX27" s="114"/>
      <c r="AY27" s="114"/>
      <c r="AZ27" s="114"/>
      <c r="BA27" s="114"/>
      <c r="BB27" s="114"/>
      <c r="BC27" s="114"/>
      <c r="BD27" s="114"/>
      <c r="BE27" s="114"/>
      <c r="BF27" s="114"/>
      <c r="BG27" s="114"/>
      <c r="BH27" s="114"/>
      <c r="BI27" s="114"/>
      <c r="BJ27" s="114"/>
      <c r="BK27" s="114"/>
      <c r="BL27" s="114"/>
      <c r="BM27" s="114"/>
      <c r="BN27" s="114"/>
      <c r="BO27" s="114"/>
      <c r="BP27" s="114"/>
      <c r="BQ27" s="114"/>
      <c r="BR27" s="114"/>
      <c r="BS27" s="114"/>
      <c r="BT27" s="114"/>
      <c r="BU27" s="114"/>
      <c r="BV27" s="114"/>
      <c r="BW27" s="114"/>
      <c r="BX27" s="114"/>
      <c r="BY27" s="114"/>
      <c r="BZ27" s="114"/>
      <c r="CA27" s="114"/>
      <c r="CB27" s="114"/>
      <c r="CC27" s="114"/>
      <c r="CD27" s="114"/>
      <c r="CE27" s="114"/>
      <c r="CF27" s="114"/>
      <c r="CG27" s="114"/>
      <c r="CH27" s="114"/>
      <c r="CI27" s="114"/>
      <c r="CJ27" s="114"/>
      <c r="CK27" s="114"/>
      <c r="CL27" s="114"/>
      <c r="CM27" s="114"/>
      <c r="CN27" s="114"/>
      <c r="CO27" s="114"/>
      <c r="CP27" s="114"/>
      <c r="CQ27" s="114"/>
      <c r="CR27" s="114"/>
      <c r="CS27" s="114"/>
      <c r="CT27" s="114"/>
      <c r="CU27" s="114"/>
      <c r="CV27" s="114"/>
      <c r="CW27" s="114"/>
      <c r="CX27" s="114"/>
      <c r="CY27" s="114"/>
      <c r="CZ27" s="114"/>
      <c r="DA27" s="114"/>
      <c r="DB27" s="114"/>
      <c r="DC27" s="114"/>
      <c r="DD27" s="114"/>
      <c r="DE27" s="114"/>
      <c r="DF27" s="114"/>
      <c r="DG27" s="114"/>
      <c r="DH27" s="114"/>
      <c r="DI27" s="114"/>
      <c r="DJ27" s="114"/>
      <c r="DK27" s="114"/>
      <c r="DL27" s="114"/>
      <c r="DM27" s="114"/>
      <c r="DN27" s="114"/>
      <c r="DO27" s="114"/>
      <c r="DP27" s="114"/>
      <c r="DQ27" s="114"/>
      <c r="DR27" s="114"/>
      <c r="DS27" s="114"/>
      <c r="DT27" s="114"/>
      <c r="DU27" s="114"/>
      <c r="DV27" s="114"/>
      <c r="DW27" s="114"/>
      <c r="DX27" s="114"/>
      <c r="DY27" s="114"/>
      <c r="DZ27" s="114"/>
      <c r="EA27" s="114"/>
      <c r="EB27" s="114"/>
      <c r="EC27" s="114"/>
      <c r="ED27" s="114"/>
      <c r="EE27" s="114"/>
      <c r="EF27" s="114"/>
      <c r="EG27" s="114"/>
      <c r="EH27" s="114"/>
      <c r="EI27" s="114"/>
      <c r="EJ27" s="114"/>
      <c r="EK27" s="114"/>
      <c r="EL27" s="114"/>
      <c r="EM27" s="114"/>
      <c r="EN27" s="114"/>
      <c r="EO27" s="114"/>
      <c r="EP27" s="114"/>
      <c r="EQ27" s="114"/>
      <c r="ER27" s="114"/>
      <c r="ES27" s="114"/>
      <c r="ET27" s="114"/>
      <c r="EU27" s="114"/>
      <c r="EV27" s="114"/>
      <c r="EW27" s="114"/>
      <c r="EX27" s="114"/>
      <c r="EY27" s="114"/>
      <c r="EZ27" s="114"/>
      <c r="FA27" s="114"/>
      <c r="FB27" s="114"/>
      <c r="FC27" s="114"/>
      <c r="FD27" s="114"/>
      <c r="FE27" s="114"/>
      <c r="FF27" s="114"/>
      <c r="FG27" s="114"/>
      <c r="FH27" s="114"/>
      <c r="FI27" s="114"/>
      <c r="FJ27" s="114"/>
      <c r="FK27" s="114"/>
      <c r="FL27" s="114"/>
      <c r="FM27" s="114"/>
      <c r="FN27" s="114"/>
      <c r="FO27" s="114"/>
      <c r="FP27" s="114"/>
      <c r="FQ27" s="114"/>
      <c r="FR27" s="114"/>
      <c r="FS27" s="114"/>
      <c r="FT27" s="114"/>
      <c r="FU27" s="114"/>
      <c r="FV27" s="114"/>
      <c r="FW27" s="114"/>
      <c r="FX27" s="114"/>
      <c r="FY27" s="114"/>
      <c r="FZ27" s="114"/>
      <c r="GA27" s="114"/>
      <c r="GB27" s="114"/>
      <c r="GC27" s="114"/>
      <c r="GD27" s="114"/>
      <c r="GE27" s="114"/>
      <c r="GF27" s="114"/>
      <c r="GG27" s="114"/>
      <c r="GH27" s="114"/>
      <c r="GI27" s="114"/>
      <c r="GJ27" s="114"/>
      <c r="GK27" s="114"/>
      <c r="GL27" s="114"/>
      <c r="GM27" s="114"/>
      <c r="GN27" s="114"/>
      <c r="GO27" s="114"/>
      <c r="GP27" s="114"/>
      <c r="GQ27" s="114"/>
      <c r="GR27" s="114"/>
      <c r="GS27" s="114"/>
      <c r="GT27" s="114"/>
      <c r="GU27" s="114"/>
      <c r="GV27" s="114"/>
      <c r="GW27" s="114"/>
      <c r="GX27" s="114"/>
      <c r="GY27" s="114"/>
      <c r="GZ27" s="114"/>
      <c r="HA27" s="114"/>
      <c r="HB27" s="114"/>
      <c r="HC27" s="114"/>
      <c r="HD27" s="114"/>
      <c r="HE27" s="114"/>
      <c r="HF27" s="114"/>
      <c r="HG27" s="114"/>
      <c r="HH27" s="114"/>
      <c r="HI27" s="114"/>
      <c r="HJ27" s="114"/>
      <c r="HK27" s="114"/>
      <c r="HL27" s="114"/>
      <c r="HM27" s="114"/>
      <c r="HN27" s="114"/>
      <c r="HO27" s="114"/>
      <c r="HP27" s="114"/>
      <c r="HQ27" s="114"/>
      <c r="HR27" s="114"/>
      <c r="HS27" s="114"/>
      <c r="HT27" s="114"/>
      <c r="HU27" s="114"/>
      <c r="HV27" s="114"/>
      <c r="HW27" s="114"/>
      <c r="HX27" s="114"/>
      <c r="HY27" s="114"/>
      <c r="HZ27" s="114"/>
      <c r="IA27" s="114"/>
      <c r="IB27" s="114"/>
      <c r="IC27" s="114"/>
      <c r="ID27" s="114"/>
      <c r="IE27" s="114"/>
      <c r="IF27" s="114"/>
      <c r="IG27" s="114"/>
      <c r="IH27" s="114"/>
      <c r="II27" s="114"/>
      <c r="IJ27" s="114"/>
      <c r="IK27" s="114"/>
      <c r="IL27" s="114"/>
      <c r="IM27" s="114"/>
      <c r="IN27" s="114"/>
      <c r="IO27" s="114"/>
      <c r="IP27" s="114"/>
      <c r="IQ27" s="114"/>
      <c r="IR27" s="114"/>
      <c r="IS27" s="114"/>
      <c r="IT27" s="114"/>
      <c r="IU27" s="114"/>
      <c r="IV27" s="114"/>
      <c r="IW27" s="114"/>
      <c r="IX27" s="114"/>
      <c r="IY27" s="114"/>
      <c r="IZ27" s="114"/>
      <c r="JA27" s="114"/>
      <c r="JB27" s="114"/>
      <c r="JC27" s="114"/>
      <c r="JD27" s="114"/>
      <c r="JE27" s="114"/>
      <c r="JF27" s="114"/>
      <c r="JG27" s="114"/>
      <c r="JH27" s="114"/>
      <c r="JI27" s="114"/>
      <c r="JJ27" s="114"/>
      <c r="JK27" s="114"/>
      <c r="JL27" s="114"/>
      <c r="JM27" s="114"/>
      <c r="JN27" s="114"/>
      <c r="JO27" s="114"/>
      <c r="JP27" s="114"/>
      <c r="JQ27" s="114"/>
      <c r="JR27" s="114"/>
      <c r="JS27" s="114"/>
      <c r="JT27" s="114"/>
      <c r="JU27" s="114"/>
      <c r="JV27" s="114"/>
      <c r="JW27" s="114"/>
      <c r="JX27" s="114"/>
      <c r="JY27" s="114"/>
      <c r="JZ27" s="114"/>
      <c r="KA27" s="114"/>
      <c r="KB27" s="114"/>
      <c r="KC27" s="114"/>
      <c r="KD27" s="114"/>
      <c r="KE27" s="114"/>
      <c r="KF27" s="114"/>
      <c r="KG27" s="114"/>
      <c r="KH27" s="114"/>
      <c r="KI27" s="114"/>
      <c r="KJ27" s="114"/>
      <c r="KK27" s="114"/>
      <c r="KL27" s="114"/>
      <c r="KM27" s="114"/>
      <c r="KN27" s="114"/>
      <c r="KO27" s="114"/>
      <c r="KP27" s="114"/>
      <c r="KQ27" s="114"/>
      <c r="KR27" s="114"/>
      <c r="KS27" s="114"/>
      <c r="KT27" s="114"/>
      <c r="KU27" s="114"/>
      <c r="KV27" s="114"/>
      <c r="KW27" s="114"/>
      <c r="KX27" s="114"/>
      <c r="KY27" s="114"/>
      <c r="KZ27" s="114"/>
      <c r="LA27" s="114"/>
      <c r="LB27" s="114"/>
      <c r="LC27" s="114"/>
      <c r="LD27" s="114"/>
      <c r="LE27" s="114"/>
      <c r="LF27" s="114"/>
      <c r="LG27" s="114"/>
      <c r="LH27" s="114"/>
      <c r="LI27" s="114"/>
      <c r="LJ27" s="114"/>
      <c r="LK27" s="114"/>
      <c r="LL27" s="114"/>
      <c r="LM27" s="114"/>
      <c r="LN27" s="114"/>
      <c r="LO27" s="114"/>
      <c r="LP27" s="114"/>
      <c r="LQ27" s="114"/>
      <c r="LR27" s="114"/>
      <c r="LS27" s="114"/>
      <c r="LT27" s="114"/>
      <c r="LU27" s="114"/>
      <c r="LV27" s="114"/>
      <c r="LW27" s="114"/>
      <c r="LX27" s="114"/>
      <c r="LY27" s="114"/>
      <c r="LZ27" s="114"/>
      <c r="MA27" s="114"/>
      <c r="MB27" s="114"/>
      <c r="MC27" s="114"/>
      <c r="MD27" s="114"/>
      <c r="ME27" s="114"/>
      <c r="MF27" s="114"/>
      <c r="MG27" s="114"/>
      <c r="MH27" s="114"/>
      <c r="MI27" s="114"/>
      <c r="MJ27" s="114"/>
      <c r="MK27" s="114"/>
      <c r="ML27" s="114"/>
      <c r="MM27" s="114"/>
      <c r="MN27" s="114"/>
      <c r="MO27" s="114"/>
      <c r="MP27" s="114"/>
      <c r="MQ27" s="114"/>
      <c r="MR27" s="114"/>
      <c r="MS27" s="114"/>
      <c r="MT27" s="114"/>
      <c r="MU27" s="114"/>
      <c r="MV27" s="114"/>
      <c r="MW27" s="114"/>
      <c r="MX27" s="114"/>
      <c r="MY27" s="114"/>
      <c r="MZ27" s="114"/>
      <c r="NA27" s="114"/>
      <c r="NB27" s="114"/>
      <c r="NC27" s="114"/>
      <c r="ND27" s="114"/>
      <c r="NE27" s="114"/>
      <c r="NF27" s="114"/>
      <c r="NG27" s="114"/>
      <c r="NH27" s="114"/>
      <c r="NI27" s="114"/>
      <c r="NJ27" s="114"/>
      <c r="NK27" s="114"/>
      <c r="NL27" s="114"/>
      <c r="NM27" s="114"/>
      <c r="NN27" s="114"/>
      <c r="NO27" s="114"/>
      <c r="NP27" s="114"/>
      <c r="NQ27" s="114"/>
      <c r="NR27" s="114"/>
      <c r="NS27" s="114"/>
      <c r="NT27" s="114"/>
      <c r="NU27" s="114"/>
      <c r="NV27" s="114"/>
      <c r="NW27" s="114"/>
      <c r="NX27" s="114"/>
      <c r="NY27" s="114"/>
      <c r="NZ27" s="114"/>
      <c r="OA27" s="114"/>
      <c r="OB27" s="114"/>
      <c r="OC27" s="114"/>
      <c r="OD27" s="114"/>
      <c r="OE27" s="114"/>
      <c r="OF27" s="114"/>
      <c r="OG27" s="114"/>
      <c r="OH27" s="114"/>
      <c r="OI27" s="114"/>
      <c r="OJ27" s="114"/>
      <c r="OK27" s="114"/>
      <c r="OL27" s="114"/>
      <c r="OM27" s="114"/>
      <c r="ON27" s="114"/>
      <c r="OO27" s="114"/>
      <c r="OP27" s="114"/>
      <c r="OQ27" s="114"/>
      <c r="OR27" s="114"/>
      <c r="OS27" s="114"/>
      <c r="OT27" s="114"/>
      <c r="OU27" s="114"/>
      <c r="OV27" s="114"/>
      <c r="OW27" s="114"/>
      <c r="OX27" s="114"/>
      <c r="OY27" s="114"/>
      <c r="OZ27" s="114"/>
      <c r="PA27" s="114"/>
      <c r="PB27" s="114"/>
      <c r="PC27" s="114"/>
      <c r="PD27" s="114"/>
      <c r="PE27" s="114"/>
      <c r="PF27" s="114"/>
      <c r="PG27" s="114"/>
      <c r="PH27" s="114"/>
      <c r="PI27" s="114"/>
      <c r="PJ27" s="114"/>
      <c r="PK27" s="114"/>
      <c r="PL27" s="114"/>
      <c r="PM27" s="114"/>
      <c r="PN27" s="114"/>
      <c r="PO27" s="114"/>
      <c r="PP27" s="114"/>
      <c r="PQ27" s="114"/>
      <c r="PR27" s="114"/>
      <c r="PS27" s="114"/>
      <c r="PT27" s="114"/>
      <c r="PU27" s="114"/>
      <c r="PV27" s="114"/>
      <c r="PW27" s="114"/>
      <c r="PX27" s="114"/>
      <c r="PY27" s="114"/>
      <c r="PZ27" s="114"/>
      <c r="QA27" s="114"/>
      <c r="QB27" s="114"/>
      <c r="QC27" s="114"/>
      <c r="QD27" s="114"/>
      <c r="QE27" s="114"/>
      <c r="QF27" s="114"/>
      <c r="QG27" s="114"/>
      <c r="QH27" s="114"/>
      <c r="QI27" s="114"/>
      <c r="QJ27" s="114"/>
      <c r="QK27" s="114"/>
      <c r="QL27" s="114"/>
      <c r="QM27" s="114"/>
      <c r="QN27" s="114"/>
      <c r="QO27" s="114"/>
      <c r="QP27" s="114"/>
      <c r="QQ27" s="114"/>
      <c r="QR27" s="114"/>
      <c r="QS27" s="114"/>
      <c r="QT27" s="114"/>
      <c r="QU27" s="114"/>
      <c r="QV27" s="114"/>
      <c r="QW27" s="114"/>
      <c r="QX27" s="114"/>
      <c r="QY27" s="114"/>
      <c r="QZ27" s="114"/>
      <c r="RA27" s="114"/>
      <c r="RB27" s="114"/>
      <c r="RC27" s="114"/>
      <c r="RD27" s="114"/>
      <c r="RE27" s="114"/>
      <c r="RF27" s="114"/>
      <c r="RG27" s="114"/>
      <c r="RH27" s="114"/>
      <c r="RI27" s="114"/>
      <c r="RJ27" s="114"/>
      <c r="RK27" s="114"/>
      <c r="RL27" s="114"/>
      <c r="RM27" s="114"/>
      <c r="RN27" s="114"/>
      <c r="RO27" s="114"/>
      <c r="RP27" s="114"/>
      <c r="RQ27" s="114"/>
      <c r="RR27" s="114"/>
      <c r="RS27" s="114"/>
      <c r="RT27" s="114"/>
      <c r="RU27" s="114"/>
      <c r="RV27" s="114"/>
      <c r="RW27" s="114"/>
      <c r="RX27" s="114"/>
      <c r="RY27" s="114"/>
      <c r="RZ27" s="114"/>
      <c r="SA27" s="114"/>
      <c r="SB27" s="114"/>
      <c r="SC27" s="114"/>
      <c r="SD27" s="114"/>
      <c r="SE27" s="114"/>
      <c r="SF27" s="114"/>
      <c r="SG27" s="114"/>
      <c r="SH27" s="114"/>
      <c r="SI27" s="114"/>
      <c r="SJ27" s="114"/>
      <c r="SK27" s="114"/>
      <c r="SL27" s="114"/>
      <c r="SM27" s="114"/>
      <c r="SN27" s="114"/>
      <c r="SO27" s="114"/>
      <c r="SP27" s="114"/>
      <c r="SQ27" s="114"/>
      <c r="SR27" s="114"/>
      <c r="SS27" s="114"/>
      <c r="ST27" s="114"/>
      <c r="SU27" s="114"/>
      <c r="SV27" s="114"/>
      <c r="SW27" s="114"/>
      <c r="SX27" s="114"/>
      <c r="SY27" s="114"/>
      <c r="SZ27" s="114"/>
      <c r="TA27" s="114"/>
      <c r="TB27" s="114"/>
      <c r="TC27" s="114"/>
      <c r="TD27" s="114"/>
      <c r="TE27" s="114"/>
      <c r="TF27" s="114"/>
      <c r="TG27" s="114"/>
      <c r="TH27" s="114"/>
      <c r="TI27" s="114"/>
      <c r="TJ27" s="114"/>
      <c r="TK27" s="114"/>
      <c r="TL27" s="114"/>
      <c r="TM27" s="114"/>
      <c r="TN27" s="114"/>
      <c r="TO27" s="114"/>
      <c r="TP27" s="114"/>
      <c r="TQ27" s="114"/>
      <c r="TR27" s="114"/>
      <c r="TS27" s="114"/>
      <c r="TT27" s="114"/>
      <c r="TU27" s="114"/>
      <c r="TV27" s="114"/>
      <c r="TW27" s="114"/>
      <c r="TX27" s="114"/>
      <c r="TY27" s="114"/>
      <c r="TZ27" s="114"/>
      <c r="UA27" s="114"/>
      <c r="UB27" s="114"/>
      <c r="UC27" s="114"/>
      <c r="UD27" s="114"/>
      <c r="UE27" s="114"/>
      <c r="UF27" s="114"/>
      <c r="UG27" s="114"/>
      <c r="UH27" s="114"/>
      <c r="UI27" s="114"/>
      <c r="UJ27" s="114"/>
      <c r="UK27" s="114"/>
      <c r="UL27" s="114"/>
      <c r="UM27" s="114"/>
      <c r="UN27" s="114"/>
      <c r="UO27" s="114"/>
      <c r="UP27" s="114"/>
      <c r="UQ27" s="114"/>
      <c r="UR27" s="114"/>
      <c r="US27" s="114"/>
      <c r="UT27" s="114"/>
      <c r="UU27" s="114"/>
      <c r="UV27" s="114"/>
      <c r="UW27" s="114"/>
      <c r="UX27" s="114"/>
      <c r="UY27" s="114"/>
      <c r="UZ27" s="114"/>
      <c r="VA27" s="114"/>
      <c r="VB27" s="114"/>
      <c r="VC27" s="114"/>
      <c r="VD27" s="114"/>
      <c r="VE27" s="114"/>
      <c r="VF27" s="114"/>
      <c r="VG27" s="114"/>
      <c r="VH27" s="114"/>
      <c r="VI27" s="114"/>
      <c r="VJ27" s="114"/>
      <c r="VK27" s="114"/>
      <c r="VL27" s="114"/>
      <c r="VM27" s="114"/>
      <c r="VN27" s="114"/>
      <c r="VO27" s="114"/>
      <c r="VP27" s="114"/>
      <c r="VQ27" s="114"/>
      <c r="VR27" s="114"/>
      <c r="VS27" s="114"/>
      <c r="VT27" s="114"/>
      <c r="VU27" s="114"/>
      <c r="VV27" s="114"/>
      <c r="VW27" s="114"/>
      <c r="VX27" s="114"/>
      <c r="VY27" s="114"/>
      <c r="VZ27" s="114"/>
      <c r="WA27" s="114"/>
      <c r="WB27" s="114"/>
      <c r="WC27" s="114"/>
      <c r="WD27" s="114"/>
      <c r="WE27" s="114"/>
      <c r="WF27" s="114"/>
      <c r="WG27" s="114"/>
      <c r="WH27" s="114"/>
      <c r="WI27" s="114"/>
      <c r="WJ27" s="114"/>
      <c r="WK27" s="114"/>
      <c r="WL27" s="114"/>
      <c r="WM27" s="114"/>
      <c r="WN27" s="114"/>
      <c r="WO27" s="114"/>
      <c r="WP27" s="114"/>
      <c r="WQ27" s="114"/>
      <c r="WR27" s="114"/>
      <c r="WS27" s="114"/>
      <c r="WT27" s="114"/>
      <c r="WU27" s="114"/>
      <c r="WV27" s="114"/>
      <c r="WW27" s="114"/>
      <c r="WX27" s="114"/>
      <c r="WY27" s="114"/>
      <c r="WZ27" s="114"/>
      <c r="XA27" s="114"/>
      <c r="XB27" s="114"/>
      <c r="XC27" s="114"/>
      <c r="XD27" s="114"/>
      <c r="XE27" s="114"/>
      <c r="XF27" s="114"/>
      <c r="XG27" s="114"/>
      <c r="XH27" s="114"/>
      <c r="XI27" s="114"/>
      <c r="XJ27" s="114"/>
      <c r="XK27" s="114"/>
      <c r="XL27" s="114"/>
      <c r="XM27" s="114"/>
      <c r="XN27" s="114"/>
      <c r="XO27" s="114"/>
      <c r="XP27" s="114"/>
      <c r="XQ27" s="114"/>
      <c r="XR27" s="114"/>
      <c r="XS27" s="114"/>
      <c r="XT27" s="114"/>
      <c r="XU27" s="114"/>
      <c r="XV27" s="114"/>
      <c r="XW27" s="114"/>
      <c r="XX27" s="114"/>
      <c r="XY27" s="114"/>
      <c r="XZ27" s="114"/>
      <c r="YA27" s="114"/>
      <c r="YB27" s="114"/>
      <c r="YC27" s="114"/>
      <c r="YD27" s="114"/>
      <c r="YE27" s="114"/>
      <c r="YF27" s="114"/>
      <c r="YG27" s="114"/>
      <c r="YH27" s="114"/>
      <c r="YI27" s="114"/>
      <c r="YJ27" s="114"/>
      <c r="YK27" s="114"/>
      <c r="YL27" s="114"/>
      <c r="YM27" s="114"/>
      <c r="YN27" s="114"/>
      <c r="YO27" s="114"/>
      <c r="YP27" s="114"/>
      <c r="YQ27" s="114"/>
      <c r="YR27" s="114"/>
      <c r="YS27" s="114"/>
      <c r="YT27" s="114"/>
      <c r="YU27" s="114"/>
      <c r="YV27" s="114"/>
      <c r="YW27" s="114"/>
      <c r="YX27" s="114"/>
      <c r="YY27" s="114"/>
      <c r="YZ27" s="114"/>
      <c r="ZA27" s="114"/>
      <c r="ZB27" s="114"/>
      <c r="ZC27" s="114"/>
      <c r="ZD27" s="114"/>
      <c r="ZE27" s="114"/>
      <c r="ZF27" s="114"/>
      <c r="ZG27" s="114"/>
      <c r="ZH27" s="114"/>
      <c r="ZI27" s="114"/>
      <c r="ZJ27" s="114"/>
      <c r="ZK27" s="114"/>
      <c r="ZL27" s="114"/>
      <c r="ZM27" s="114"/>
      <c r="ZN27" s="114"/>
      <c r="ZO27" s="114"/>
      <c r="ZP27" s="114"/>
      <c r="ZQ27" s="114"/>
      <c r="ZR27" s="114"/>
      <c r="ZS27" s="114"/>
      <c r="ZT27" s="114"/>
      <c r="ZU27" s="114"/>
      <c r="ZV27" s="114"/>
      <c r="ZW27" s="114"/>
      <c r="ZX27" s="114"/>
      <c r="ZY27" s="114"/>
      <c r="ZZ27" s="114"/>
      <c r="AAA27" s="114"/>
      <c r="AAB27" s="114"/>
      <c r="AAC27" s="114"/>
      <c r="AAD27" s="114"/>
      <c r="AAE27" s="114"/>
      <c r="AAF27" s="114"/>
      <c r="AAG27" s="114"/>
      <c r="AAH27" s="114"/>
      <c r="AAI27" s="114"/>
      <c r="AAJ27" s="114"/>
      <c r="AAK27" s="114"/>
      <c r="AAL27" s="114"/>
      <c r="AAM27" s="114"/>
      <c r="AAN27" s="114"/>
      <c r="AAO27" s="114"/>
      <c r="AAP27" s="114"/>
      <c r="AAQ27" s="114"/>
      <c r="AAR27" s="114"/>
      <c r="AAS27" s="114"/>
      <c r="AAT27" s="114"/>
      <c r="AAU27" s="114"/>
      <c r="AAV27" s="114"/>
      <c r="AAW27" s="114"/>
      <c r="AAX27" s="114"/>
      <c r="AAY27" s="114"/>
      <c r="AAZ27" s="114"/>
      <c r="ABA27" s="114"/>
      <c r="ABB27" s="114"/>
      <c r="ABC27" s="114"/>
      <c r="ABD27" s="114"/>
      <c r="ABE27" s="114"/>
      <c r="ABF27" s="114"/>
      <c r="ABG27" s="114"/>
      <c r="ABH27" s="114"/>
      <c r="ABI27" s="114"/>
      <c r="ABJ27" s="114"/>
      <c r="ABK27" s="114"/>
      <c r="ABL27" s="114"/>
      <c r="ABM27" s="114"/>
      <c r="ABN27" s="114"/>
      <c r="ABO27" s="114"/>
      <c r="ABP27" s="114"/>
      <c r="ABQ27" s="114"/>
      <c r="ABR27" s="114"/>
      <c r="ABS27" s="114"/>
      <c r="ABT27" s="114"/>
      <c r="ABU27" s="114"/>
      <c r="ABV27" s="114"/>
      <c r="ABW27" s="114"/>
      <c r="ABX27" s="114"/>
      <c r="ABY27" s="114"/>
      <c r="ABZ27" s="114"/>
      <c r="ACA27" s="114"/>
      <c r="ACB27" s="114"/>
      <c r="ACC27" s="114"/>
      <c r="ACD27" s="114"/>
      <c r="ACE27" s="114"/>
      <c r="ACF27" s="114"/>
      <c r="ACG27" s="114"/>
      <c r="ACH27" s="114"/>
      <c r="ACI27" s="114"/>
      <c r="ACJ27" s="114"/>
      <c r="ACK27" s="114"/>
      <c r="ACL27" s="114"/>
      <c r="ACM27" s="114"/>
      <c r="ACN27" s="114"/>
      <c r="ACO27" s="114"/>
      <c r="ACP27" s="114"/>
      <c r="ACQ27" s="114"/>
      <c r="ACR27" s="114"/>
      <c r="ACS27" s="114"/>
      <c r="ACT27" s="114"/>
      <c r="ACU27" s="114"/>
      <c r="ACV27" s="114"/>
      <c r="ACW27" s="114"/>
      <c r="ACX27" s="114"/>
      <c r="ACY27" s="114"/>
      <c r="ACZ27" s="114"/>
      <c r="ADA27" s="114"/>
      <c r="ADB27" s="114"/>
      <c r="ADC27" s="114"/>
      <c r="ADD27" s="114"/>
      <c r="ADE27" s="114"/>
      <c r="ADF27" s="114"/>
      <c r="ADG27" s="114"/>
      <c r="ADH27" s="114"/>
      <c r="ADI27" s="114"/>
      <c r="ADJ27" s="114"/>
      <c r="ADK27" s="114"/>
      <c r="ADL27" s="114"/>
      <c r="ADM27" s="114"/>
      <c r="ADN27" s="114"/>
      <c r="ADO27" s="114"/>
      <c r="ADP27" s="114"/>
      <c r="ADQ27" s="114"/>
      <c r="ADR27" s="114"/>
      <c r="ADS27" s="114"/>
      <c r="ADT27" s="114"/>
      <c r="ADU27" s="114"/>
      <c r="ADV27" s="114"/>
      <c r="ADW27" s="114"/>
      <c r="ADX27" s="114"/>
      <c r="ADY27" s="114"/>
      <c r="ADZ27" s="114"/>
      <c r="AEA27" s="114"/>
      <c r="AEB27" s="114"/>
      <c r="AEC27" s="114"/>
      <c r="AED27" s="114"/>
      <c r="AEE27" s="114"/>
      <c r="AEF27" s="114"/>
      <c r="AEG27" s="114"/>
      <c r="AEH27" s="114"/>
      <c r="AEI27" s="114"/>
      <c r="AEJ27" s="114"/>
      <c r="AEK27" s="114"/>
      <c r="AEL27" s="114"/>
      <c r="AEM27" s="114"/>
      <c r="AEN27" s="114"/>
      <c r="AEO27" s="114"/>
      <c r="AEP27" s="114"/>
      <c r="AEQ27" s="114"/>
      <c r="AER27" s="114"/>
      <c r="AES27" s="114"/>
      <c r="AET27" s="114"/>
      <c r="AEU27" s="114"/>
      <c r="AEV27" s="114"/>
      <c r="AEW27" s="114"/>
      <c r="AEX27" s="114"/>
      <c r="AEY27" s="114"/>
      <c r="AEZ27" s="114"/>
      <c r="AFA27" s="114"/>
      <c r="AFB27" s="114"/>
      <c r="AFC27" s="114"/>
      <c r="AFD27" s="114"/>
      <c r="AFE27" s="114"/>
      <c r="AFF27" s="114"/>
      <c r="AFG27" s="114"/>
      <c r="AFH27" s="114"/>
      <c r="AFI27" s="114"/>
      <c r="AFJ27" s="114"/>
      <c r="AFK27" s="114"/>
      <c r="AFL27" s="114"/>
      <c r="AFM27" s="114"/>
      <c r="AFN27" s="114"/>
      <c r="AFO27" s="114"/>
      <c r="AFP27" s="114"/>
      <c r="AFQ27" s="114"/>
      <c r="AFR27" s="114"/>
      <c r="AFS27" s="114"/>
      <c r="AFT27" s="114"/>
      <c r="AFU27" s="114"/>
      <c r="AFV27" s="114"/>
      <c r="AFW27" s="114"/>
      <c r="AFX27" s="114"/>
      <c r="AFY27" s="114"/>
      <c r="AFZ27" s="114"/>
      <c r="AGA27" s="114"/>
      <c r="AGB27" s="114"/>
      <c r="AGC27" s="114"/>
      <c r="AGD27" s="114"/>
      <c r="AGE27" s="114"/>
      <c r="AGF27" s="114"/>
      <c r="AGG27" s="114"/>
      <c r="AGH27" s="114"/>
      <c r="AGI27" s="114"/>
      <c r="AGJ27" s="114"/>
      <c r="AGK27" s="114"/>
      <c r="AGL27" s="114"/>
      <c r="AGM27" s="114"/>
      <c r="AGN27" s="114"/>
      <c r="AGO27" s="114"/>
      <c r="AGP27" s="114"/>
      <c r="AGQ27" s="114"/>
      <c r="AGR27" s="114"/>
      <c r="AGS27" s="114"/>
      <c r="AGT27" s="114"/>
      <c r="AGU27" s="114"/>
      <c r="AGV27" s="114"/>
      <c r="AGW27" s="114"/>
      <c r="AGX27" s="114"/>
      <c r="AGY27" s="114"/>
      <c r="AGZ27" s="114"/>
      <c r="AHA27" s="114"/>
      <c r="AHB27" s="114"/>
      <c r="AHC27" s="114"/>
      <c r="AHD27" s="114"/>
      <c r="AHE27" s="114"/>
      <c r="AHF27" s="114"/>
      <c r="AHG27" s="114"/>
      <c r="AHH27" s="114"/>
      <c r="AHI27" s="114"/>
      <c r="AHJ27" s="114"/>
      <c r="AHK27" s="114"/>
      <c r="AHL27" s="114"/>
      <c r="AHM27" s="114"/>
      <c r="AHN27" s="114"/>
      <c r="AHO27" s="114"/>
      <c r="AHP27" s="114"/>
      <c r="AHQ27" s="114"/>
      <c r="AHR27" s="114"/>
      <c r="AHS27" s="114"/>
      <c r="AHT27" s="114"/>
      <c r="AHU27" s="114"/>
      <c r="AHV27" s="114"/>
      <c r="AHW27" s="114"/>
      <c r="AHX27" s="114"/>
      <c r="AHY27" s="114"/>
      <c r="AHZ27" s="114"/>
      <c r="AIA27" s="114"/>
      <c r="AIB27" s="114"/>
      <c r="AIC27" s="114"/>
      <c r="AID27" s="114"/>
      <c r="AIE27" s="114"/>
      <c r="AIF27" s="114"/>
      <c r="AIG27" s="114"/>
      <c r="AIH27" s="114"/>
      <c r="AII27" s="114"/>
      <c r="AIJ27" s="114"/>
      <c r="AIK27" s="114"/>
      <c r="AIL27" s="114"/>
      <c r="AIM27" s="114"/>
      <c r="AIN27" s="114"/>
      <c r="AIO27" s="114"/>
      <c r="AIP27" s="114"/>
      <c r="AIQ27" s="114"/>
      <c r="AIR27" s="114"/>
      <c r="AIS27" s="114"/>
      <c r="AIT27" s="114"/>
      <c r="AIU27" s="114"/>
      <c r="AIV27" s="114"/>
      <c r="AIW27" s="114"/>
      <c r="AIX27" s="114"/>
      <c r="AIY27" s="114"/>
      <c r="AIZ27" s="114"/>
      <c r="AJA27" s="114"/>
      <c r="AJB27" s="114"/>
      <c r="AJC27" s="114"/>
      <c r="AJD27" s="114"/>
      <c r="AJE27" s="114"/>
      <c r="AJF27" s="114"/>
      <c r="AJG27" s="114"/>
      <c r="AJH27" s="114"/>
      <c r="AJI27" s="114"/>
      <c r="AJJ27" s="114"/>
      <c r="AJK27" s="114"/>
      <c r="AJL27" s="114"/>
      <c r="AJM27" s="114"/>
      <c r="AJN27" s="114"/>
      <c r="AJO27" s="114"/>
      <c r="AJP27" s="114"/>
      <c r="AJQ27" s="114"/>
      <c r="AJR27" s="114"/>
      <c r="AJS27" s="114"/>
      <c r="AJT27" s="114"/>
      <c r="AJU27" s="114"/>
      <c r="AJV27" s="114"/>
      <c r="AJW27" s="114"/>
      <c r="AJX27" s="114"/>
      <c r="AJY27" s="114"/>
      <c r="AJZ27" s="114"/>
      <c r="AKA27" s="114"/>
      <c r="AKB27" s="114"/>
      <c r="AKC27" s="114"/>
      <c r="AKD27" s="114"/>
      <c r="AKE27" s="114"/>
      <c r="AKF27" s="114"/>
    </row>
    <row r="28" spans="1:968" s="115" customFormat="1" ht="150" customHeight="1" thickBot="1" x14ac:dyDescent="0.3">
      <c r="A28" s="114"/>
      <c r="B28" s="110"/>
      <c r="C28" s="403" t="s">
        <v>604</v>
      </c>
      <c r="D28" s="428"/>
      <c r="E28" s="321" t="s">
        <v>344</v>
      </c>
      <c r="F28" s="290" t="s">
        <v>345</v>
      </c>
      <c r="G28" s="292">
        <v>350000</v>
      </c>
      <c r="H28" s="293">
        <v>0</v>
      </c>
      <c r="I28" s="324"/>
      <c r="J28" s="325">
        <v>250000</v>
      </c>
      <c r="K28" s="325">
        <v>100000</v>
      </c>
      <c r="L28" s="325">
        <v>0</v>
      </c>
      <c r="M28" s="325"/>
      <c r="N28" s="325"/>
      <c r="O28" s="325"/>
      <c r="P28" s="325"/>
      <c r="Q28" s="325"/>
      <c r="R28" s="325"/>
      <c r="S28" s="325"/>
      <c r="T28" s="325"/>
      <c r="U28" s="325"/>
      <c r="V28" s="325"/>
      <c r="W28" s="325"/>
      <c r="X28" s="325">
        <v>0</v>
      </c>
      <c r="Y28" s="325"/>
      <c r="Z28" s="325">
        <v>350000</v>
      </c>
      <c r="AA28" s="325">
        <v>0</v>
      </c>
      <c r="AB28" s="325"/>
      <c r="AC28" s="325"/>
      <c r="AD28" s="325"/>
      <c r="AE28" s="113">
        <f t="shared" si="0"/>
        <v>0</v>
      </c>
      <c r="AF28" s="206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14"/>
      <c r="BB28" s="114"/>
      <c r="BC28" s="114"/>
      <c r="BD28" s="114"/>
      <c r="BE28" s="114"/>
      <c r="BF28" s="114"/>
      <c r="BG28" s="114"/>
      <c r="BH28" s="114"/>
      <c r="BI28" s="114"/>
      <c r="BJ28" s="114"/>
      <c r="BK28" s="114"/>
      <c r="BL28" s="114"/>
      <c r="BM28" s="114"/>
      <c r="BN28" s="114"/>
      <c r="BO28" s="114"/>
      <c r="BP28" s="114"/>
      <c r="BQ28" s="114"/>
      <c r="BR28" s="114"/>
      <c r="BS28" s="114"/>
      <c r="BT28" s="114"/>
      <c r="BU28" s="114"/>
      <c r="BV28" s="114"/>
      <c r="BW28" s="114"/>
      <c r="BX28" s="114"/>
      <c r="BY28" s="114"/>
      <c r="BZ28" s="114"/>
      <c r="CA28" s="114"/>
      <c r="CB28" s="114"/>
      <c r="CC28" s="114"/>
      <c r="CD28" s="114"/>
      <c r="CE28" s="114"/>
      <c r="CF28" s="114"/>
      <c r="CG28" s="114"/>
      <c r="CH28" s="114"/>
      <c r="CI28" s="114"/>
      <c r="CJ28" s="114"/>
      <c r="CK28" s="114"/>
      <c r="CL28" s="114"/>
      <c r="CM28" s="114"/>
      <c r="CN28" s="114"/>
      <c r="CO28" s="114"/>
      <c r="CP28" s="114"/>
      <c r="CQ28" s="114"/>
      <c r="CR28" s="114"/>
      <c r="CS28" s="114"/>
      <c r="CT28" s="114"/>
      <c r="CU28" s="114"/>
      <c r="CV28" s="114"/>
      <c r="CW28" s="114"/>
      <c r="CX28" s="114"/>
      <c r="CY28" s="114"/>
      <c r="CZ28" s="114"/>
      <c r="DA28" s="114"/>
      <c r="DB28" s="114"/>
      <c r="DC28" s="114"/>
      <c r="DD28" s="114"/>
      <c r="DE28" s="114"/>
      <c r="DF28" s="114"/>
      <c r="DG28" s="114"/>
      <c r="DH28" s="114"/>
      <c r="DI28" s="114"/>
      <c r="DJ28" s="114"/>
      <c r="DK28" s="114"/>
      <c r="DL28" s="114"/>
      <c r="DM28" s="114"/>
      <c r="DN28" s="114"/>
      <c r="DO28" s="114"/>
      <c r="DP28" s="114"/>
      <c r="DQ28" s="114"/>
      <c r="DR28" s="114"/>
      <c r="DS28" s="114"/>
      <c r="DT28" s="114"/>
      <c r="DU28" s="114"/>
      <c r="DV28" s="114"/>
      <c r="DW28" s="114"/>
      <c r="DX28" s="114"/>
      <c r="DY28" s="114"/>
      <c r="DZ28" s="114"/>
      <c r="EA28" s="114"/>
      <c r="EB28" s="114"/>
      <c r="EC28" s="114"/>
      <c r="ED28" s="114"/>
      <c r="EE28" s="114"/>
      <c r="EF28" s="114"/>
      <c r="EG28" s="114"/>
      <c r="EH28" s="114"/>
      <c r="EI28" s="114"/>
      <c r="EJ28" s="114"/>
      <c r="EK28" s="114"/>
      <c r="EL28" s="114"/>
      <c r="EM28" s="114"/>
      <c r="EN28" s="114"/>
      <c r="EO28" s="114"/>
      <c r="EP28" s="114"/>
      <c r="EQ28" s="114"/>
      <c r="ER28" s="114"/>
      <c r="ES28" s="114"/>
      <c r="ET28" s="114"/>
      <c r="EU28" s="114"/>
      <c r="EV28" s="114"/>
      <c r="EW28" s="114"/>
      <c r="EX28" s="114"/>
      <c r="EY28" s="114"/>
      <c r="EZ28" s="114"/>
      <c r="FA28" s="114"/>
      <c r="FB28" s="114"/>
      <c r="FC28" s="114"/>
      <c r="FD28" s="114"/>
      <c r="FE28" s="114"/>
      <c r="FF28" s="114"/>
      <c r="FG28" s="114"/>
      <c r="FH28" s="114"/>
      <c r="FI28" s="114"/>
      <c r="FJ28" s="114"/>
      <c r="FK28" s="114"/>
      <c r="FL28" s="114"/>
      <c r="FM28" s="114"/>
      <c r="FN28" s="114"/>
      <c r="FO28" s="114"/>
      <c r="FP28" s="114"/>
      <c r="FQ28" s="114"/>
      <c r="FR28" s="114"/>
      <c r="FS28" s="114"/>
      <c r="FT28" s="114"/>
      <c r="FU28" s="114"/>
      <c r="FV28" s="114"/>
      <c r="FW28" s="114"/>
      <c r="FX28" s="114"/>
      <c r="FY28" s="114"/>
      <c r="FZ28" s="114"/>
      <c r="GA28" s="114"/>
      <c r="GB28" s="114"/>
      <c r="GC28" s="114"/>
      <c r="GD28" s="114"/>
      <c r="GE28" s="114"/>
      <c r="GF28" s="114"/>
      <c r="GG28" s="114"/>
      <c r="GH28" s="114"/>
      <c r="GI28" s="114"/>
      <c r="GJ28" s="114"/>
      <c r="GK28" s="114"/>
      <c r="GL28" s="114"/>
      <c r="GM28" s="114"/>
      <c r="GN28" s="114"/>
      <c r="GO28" s="114"/>
      <c r="GP28" s="114"/>
      <c r="GQ28" s="114"/>
      <c r="GR28" s="114"/>
      <c r="GS28" s="114"/>
      <c r="GT28" s="114"/>
      <c r="GU28" s="114"/>
      <c r="GV28" s="114"/>
      <c r="GW28" s="114"/>
      <c r="GX28" s="114"/>
      <c r="GY28" s="114"/>
      <c r="GZ28" s="114"/>
      <c r="HA28" s="114"/>
      <c r="HB28" s="114"/>
      <c r="HC28" s="114"/>
      <c r="HD28" s="114"/>
      <c r="HE28" s="114"/>
      <c r="HF28" s="114"/>
      <c r="HG28" s="114"/>
      <c r="HH28" s="114"/>
      <c r="HI28" s="114"/>
      <c r="HJ28" s="114"/>
      <c r="HK28" s="114"/>
      <c r="HL28" s="114"/>
      <c r="HM28" s="114"/>
      <c r="HN28" s="114"/>
      <c r="HO28" s="114"/>
      <c r="HP28" s="114"/>
      <c r="HQ28" s="114"/>
      <c r="HR28" s="114"/>
      <c r="HS28" s="114"/>
      <c r="HT28" s="114"/>
      <c r="HU28" s="114"/>
      <c r="HV28" s="114"/>
      <c r="HW28" s="114"/>
      <c r="HX28" s="114"/>
      <c r="HY28" s="114"/>
      <c r="HZ28" s="114"/>
      <c r="IA28" s="114"/>
      <c r="IB28" s="114"/>
      <c r="IC28" s="114"/>
      <c r="ID28" s="114"/>
      <c r="IE28" s="114"/>
      <c r="IF28" s="114"/>
      <c r="IG28" s="114"/>
      <c r="IH28" s="114"/>
      <c r="II28" s="114"/>
      <c r="IJ28" s="114"/>
      <c r="IK28" s="114"/>
      <c r="IL28" s="114"/>
      <c r="IM28" s="114"/>
      <c r="IN28" s="114"/>
      <c r="IO28" s="114"/>
      <c r="IP28" s="114"/>
      <c r="IQ28" s="114"/>
      <c r="IR28" s="114"/>
      <c r="IS28" s="114"/>
      <c r="IT28" s="114"/>
      <c r="IU28" s="114"/>
      <c r="IV28" s="114"/>
      <c r="IW28" s="114"/>
      <c r="IX28" s="114"/>
      <c r="IY28" s="114"/>
      <c r="IZ28" s="114"/>
      <c r="JA28" s="114"/>
      <c r="JB28" s="114"/>
      <c r="JC28" s="114"/>
      <c r="JD28" s="114"/>
      <c r="JE28" s="114"/>
      <c r="JF28" s="114"/>
      <c r="JG28" s="114"/>
      <c r="JH28" s="114"/>
      <c r="JI28" s="114"/>
      <c r="JJ28" s="114"/>
      <c r="JK28" s="114"/>
      <c r="JL28" s="114"/>
      <c r="JM28" s="114"/>
      <c r="JN28" s="114"/>
      <c r="JO28" s="114"/>
      <c r="JP28" s="114"/>
      <c r="JQ28" s="114"/>
      <c r="JR28" s="114"/>
      <c r="JS28" s="114"/>
      <c r="JT28" s="114"/>
      <c r="JU28" s="114"/>
      <c r="JV28" s="114"/>
      <c r="JW28" s="114"/>
      <c r="JX28" s="114"/>
      <c r="JY28" s="114"/>
      <c r="JZ28" s="114"/>
      <c r="KA28" s="114"/>
      <c r="KB28" s="114"/>
      <c r="KC28" s="114"/>
      <c r="KD28" s="114"/>
      <c r="KE28" s="114"/>
      <c r="KF28" s="114"/>
      <c r="KG28" s="114"/>
      <c r="KH28" s="114"/>
      <c r="KI28" s="114"/>
      <c r="KJ28" s="114"/>
      <c r="KK28" s="114"/>
      <c r="KL28" s="114"/>
      <c r="KM28" s="114"/>
      <c r="KN28" s="114"/>
      <c r="KO28" s="114"/>
      <c r="KP28" s="114"/>
      <c r="KQ28" s="114"/>
      <c r="KR28" s="114"/>
      <c r="KS28" s="114"/>
      <c r="KT28" s="114"/>
      <c r="KU28" s="114"/>
      <c r="KV28" s="114"/>
      <c r="KW28" s="114"/>
      <c r="KX28" s="114"/>
      <c r="KY28" s="114"/>
      <c r="KZ28" s="114"/>
      <c r="LA28" s="114"/>
      <c r="LB28" s="114"/>
      <c r="LC28" s="114"/>
      <c r="LD28" s="114"/>
      <c r="LE28" s="114"/>
      <c r="LF28" s="114"/>
      <c r="LG28" s="114"/>
      <c r="LH28" s="114"/>
      <c r="LI28" s="114"/>
      <c r="LJ28" s="114"/>
      <c r="LK28" s="114"/>
      <c r="LL28" s="114"/>
      <c r="LM28" s="114"/>
      <c r="LN28" s="114"/>
      <c r="LO28" s="114"/>
      <c r="LP28" s="114"/>
      <c r="LQ28" s="114"/>
      <c r="LR28" s="114"/>
      <c r="LS28" s="114"/>
      <c r="LT28" s="114"/>
      <c r="LU28" s="114"/>
      <c r="LV28" s="114"/>
      <c r="LW28" s="114"/>
      <c r="LX28" s="114"/>
      <c r="LY28" s="114"/>
      <c r="LZ28" s="114"/>
      <c r="MA28" s="114"/>
      <c r="MB28" s="114"/>
      <c r="MC28" s="114"/>
      <c r="MD28" s="114"/>
      <c r="ME28" s="114"/>
      <c r="MF28" s="114"/>
      <c r="MG28" s="114"/>
      <c r="MH28" s="114"/>
      <c r="MI28" s="114"/>
      <c r="MJ28" s="114"/>
      <c r="MK28" s="114"/>
      <c r="ML28" s="114"/>
      <c r="MM28" s="114"/>
      <c r="MN28" s="114"/>
      <c r="MO28" s="114"/>
      <c r="MP28" s="114"/>
      <c r="MQ28" s="114"/>
      <c r="MR28" s="114"/>
      <c r="MS28" s="114"/>
      <c r="MT28" s="114"/>
      <c r="MU28" s="114"/>
      <c r="MV28" s="114"/>
      <c r="MW28" s="114"/>
      <c r="MX28" s="114"/>
      <c r="MY28" s="114"/>
      <c r="MZ28" s="114"/>
      <c r="NA28" s="114"/>
      <c r="NB28" s="114"/>
      <c r="NC28" s="114"/>
      <c r="ND28" s="114"/>
      <c r="NE28" s="114"/>
      <c r="NF28" s="114"/>
      <c r="NG28" s="114"/>
      <c r="NH28" s="114"/>
      <c r="NI28" s="114"/>
      <c r="NJ28" s="114"/>
      <c r="NK28" s="114"/>
      <c r="NL28" s="114"/>
      <c r="NM28" s="114"/>
      <c r="NN28" s="114"/>
      <c r="NO28" s="114"/>
      <c r="NP28" s="114"/>
      <c r="NQ28" s="114"/>
      <c r="NR28" s="114"/>
      <c r="NS28" s="114"/>
      <c r="NT28" s="114"/>
      <c r="NU28" s="114"/>
      <c r="NV28" s="114"/>
      <c r="NW28" s="114"/>
      <c r="NX28" s="114"/>
      <c r="NY28" s="114"/>
      <c r="NZ28" s="114"/>
      <c r="OA28" s="114"/>
      <c r="OB28" s="114"/>
      <c r="OC28" s="114"/>
      <c r="OD28" s="114"/>
      <c r="OE28" s="114"/>
      <c r="OF28" s="114"/>
      <c r="OG28" s="114"/>
      <c r="OH28" s="114"/>
      <c r="OI28" s="114"/>
      <c r="OJ28" s="114"/>
      <c r="OK28" s="114"/>
      <c r="OL28" s="114"/>
      <c r="OM28" s="114"/>
      <c r="ON28" s="114"/>
      <c r="OO28" s="114"/>
      <c r="OP28" s="114"/>
      <c r="OQ28" s="114"/>
      <c r="OR28" s="114"/>
      <c r="OS28" s="114"/>
      <c r="OT28" s="114"/>
      <c r="OU28" s="114"/>
      <c r="OV28" s="114"/>
      <c r="OW28" s="114"/>
      <c r="OX28" s="114"/>
      <c r="OY28" s="114"/>
      <c r="OZ28" s="114"/>
      <c r="PA28" s="114"/>
      <c r="PB28" s="114"/>
      <c r="PC28" s="114"/>
      <c r="PD28" s="114"/>
      <c r="PE28" s="114"/>
      <c r="PF28" s="114"/>
      <c r="PG28" s="114"/>
      <c r="PH28" s="114"/>
      <c r="PI28" s="114"/>
      <c r="PJ28" s="114"/>
      <c r="PK28" s="114"/>
      <c r="PL28" s="114"/>
      <c r="PM28" s="114"/>
      <c r="PN28" s="114"/>
      <c r="PO28" s="114"/>
      <c r="PP28" s="114"/>
      <c r="PQ28" s="114"/>
      <c r="PR28" s="114"/>
      <c r="PS28" s="114"/>
      <c r="PT28" s="114"/>
      <c r="PU28" s="114"/>
      <c r="PV28" s="114"/>
      <c r="PW28" s="114"/>
      <c r="PX28" s="114"/>
      <c r="PY28" s="114"/>
      <c r="PZ28" s="114"/>
      <c r="QA28" s="114"/>
      <c r="QB28" s="114"/>
      <c r="QC28" s="114"/>
      <c r="QD28" s="114"/>
      <c r="QE28" s="114"/>
      <c r="QF28" s="114"/>
      <c r="QG28" s="114"/>
      <c r="QH28" s="114"/>
      <c r="QI28" s="114"/>
      <c r="QJ28" s="114"/>
      <c r="QK28" s="114"/>
      <c r="QL28" s="114"/>
      <c r="QM28" s="114"/>
      <c r="QN28" s="114"/>
      <c r="QO28" s="114"/>
      <c r="QP28" s="114"/>
      <c r="QQ28" s="114"/>
      <c r="QR28" s="114"/>
      <c r="QS28" s="114"/>
      <c r="QT28" s="114"/>
      <c r="QU28" s="114"/>
      <c r="QV28" s="114"/>
      <c r="QW28" s="114"/>
      <c r="QX28" s="114"/>
      <c r="QY28" s="114"/>
      <c r="QZ28" s="114"/>
      <c r="RA28" s="114"/>
      <c r="RB28" s="114"/>
      <c r="RC28" s="114"/>
      <c r="RD28" s="114"/>
      <c r="RE28" s="114"/>
      <c r="RF28" s="114"/>
      <c r="RG28" s="114"/>
      <c r="RH28" s="114"/>
      <c r="RI28" s="114"/>
      <c r="RJ28" s="114"/>
      <c r="RK28" s="114"/>
      <c r="RL28" s="114"/>
      <c r="RM28" s="114"/>
      <c r="RN28" s="114"/>
      <c r="RO28" s="114"/>
      <c r="RP28" s="114"/>
      <c r="RQ28" s="114"/>
      <c r="RR28" s="114"/>
      <c r="RS28" s="114"/>
      <c r="RT28" s="114"/>
      <c r="RU28" s="114"/>
      <c r="RV28" s="114"/>
      <c r="RW28" s="114"/>
      <c r="RX28" s="114"/>
      <c r="RY28" s="114"/>
      <c r="RZ28" s="114"/>
      <c r="SA28" s="114"/>
      <c r="SB28" s="114"/>
      <c r="SC28" s="114"/>
      <c r="SD28" s="114"/>
      <c r="SE28" s="114"/>
      <c r="SF28" s="114"/>
      <c r="SG28" s="114"/>
      <c r="SH28" s="114"/>
      <c r="SI28" s="114"/>
      <c r="SJ28" s="114"/>
      <c r="SK28" s="114"/>
      <c r="SL28" s="114"/>
      <c r="SM28" s="114"/>
      <c r="SN28" s="114"/>
      <c r="SO28" s="114"/>
      <c r="SP28" s="114"/>
      <c r="SQ28" s="114"/>
      <c r="SR28" s="114"/>
      <c r="SS28" s="114"/>
      <c r="ST28" s="114"/>
      <c r="SU28" s="114"/>
      <c r="SV28" s="114"/>
      <c r="SW28" s="114"/>
      <c r="SX28" s="114"/>
      <c r="SY28" s="114"/>
      <c r="SZ28" s="114"/>
      <c r="TA28" s="114"/>
      <c r="TB28" s="114"/>
      <c r="TC28" s="114"/>
      <c r="TD28" s="114"/>
      <c r="TE28" s="114"/>
      <c r="TF28" s="114"/>
      <c r="TG28" s="114"/>
      <c r="TH28" s="114"/>
      <c r="TI28" s="114"/>
      <c r="TJ28" s="114"/>
      <c r="TK28" s="114"/>
      <c r="TL28" s="114"/>
      <c r="TM28" s="114"/>
      <c r="TN28" s="114"/>
      <c r="TO28" s="114"/>
      <c r="TP28" s="114"/>
      <c r="TQ28" s="114"/>
      <c r="TR28" s="114"/>
      <c r="TS28" s="114"/>
      <c r="TT28" s="114"/>
      <c r="TU28" s="114"/>
      <c r="TV28" s="114"/>
      <c r="TW28" s="114"/>
      <c r="TX28" s="114"/>
      <c r="TY28" s="114"/>
      <c r="TZ28" s="114"/>
      <c r="UA28" s="114"/>
      <c r="UB28" s="114"/>
      <c r="UC28" s="114"/>
      <c r="UD28" s="114"/>
      <c r="UE28" s="114"/>
      <c r="UF28" s="114"/>
      <c r="UG28" s="114"/>
      <c r="UH28" s="114"/>
      <c r="UI28" s="114"/>
      <c r="UJ28" s="114"/>
      <c r="UK28" s="114"/>
      <c r="UL28" s="114"/>
      <c r="UM28" s="114"/>
      <c r="UN28" s="114"/>
      <c r="UO28" s="114"/>
      <c r="UP28" s="114"/>
      <c r="UQ28" s="114"/>
      <c r="UR28" s="114"/>
      <c r="US28" s="114"/>
      <c r="UT28" s="114"/>
      <c r="UU28" s="114"/>
      <c r="UV28" s="114"/>
      <c r="UW28" s="114"/>
      <c r="UX28" s="114"/>
      <c r="UY28" s="114"/>
      <c r="UZ28" s="114"/>
      <c r="VA28" s="114"/>
      <c r="VB28" s="114"/>
      <c r="VC28" s="114"/>
      <c r="VD28" s="114"/>
      <c r="VE28" s="114"/>
      <c r="VF28" s="114"/>
      <c r="VG28" s="114"/>
      <c r="VH28" s="114"/>
      <c r="VI28" s="114"/>
      <c r="VJ28" s="114"/>
      <c r="VK28" s="114"/>
      <c r="VL28" s="114"/>
      <c r="VM28" s="114"/>
      <c r="VN28" s="114"/>
      <c r="VO28" s="114"/>
      <c r="VP28" s="114"/>
      <c r="VQ28" s="114"/>
      <c r="VR28" s="114"/>
      <c r="VS28" s="114"/>
      <c r="VT28" s="114"/>
      <c r="VU28" s="114"/>
      <c r="VV28" s="114"/>
      <c r="VW28" s="114"/>
      <c r="VX28" s="114"/>
      <c r="VY28" s="114"/>
      <c r="VZ28" s="114"/>
      <c r="WA28" s="114"/>
      <c r="WB28" s="114"/>
      <c r="WC28" s="114"/>
      <c r="WD28" s="114"/>
      <c r="WE28" s="114"/>
      <c r="WF28" s="114"/>
      <c r="WG28" s="114"/>
      <c r="WH28" s="114"/>
      <c r="WI28" s="114"/>
      <c r="WJ28" s="114"/>
      <c r="WK28" s="114"/>
      <c r="WL28" s="114"/>
      <c r="WM28" s="114"/>
      <c r="WN28" s="114"/>
      <c r="WO28" s="114"/>
      <c r="WP28" s="114"/>
      <c r="WQ28" s="114"/>
      <c r="WR28" s="114"/>
      <c r="WS28" s="114"/>
      <c r="WT28" s="114"/>
      <c r="WU28" s="114"/>
      <c r="WV28" s="114"/>
      <c r="WW28" s="114"/>
      <c r="WX28" s="114"/>
      <c r="WY28" s="114"/>
      <c r="WZ28" s="114"/>
      <c r="XA28" s="114"/>
      <c r="XB28" s="114"/>
      <c r="XC28" s="114"/>
      <c r="XD28" s="114"/>
      <c r="XE28" s="114"/>
      <c r="XF28" s="114"/>
      <c r="XG28" s="114"/>
      <c r="XH28" s="114"/>
      <c r="XI28" s="114"/>
      <c r="XJ28" s="114"/>
      <c r="XK28" s="114"/>
      <c r="XL28" s="114"/>
      <c r="XM28" s="114"/>
      <c r="XN28" s="114"/>
      <c r="XO28" s="114"/>
      <c r="XP28" s="114"/>
      <c r="XQ28" s="114"/>
      <c r="XR28" s="114"/>
      <c r="XS28" s="114"/>
      <c r="XT28" s="114"/>
      <c r="XU28" s="114"/>
      <c r="XV28" s="114"/>
      <c r="XW28" s="114"/>
      <c r="XX28" s="114"/>
      <c r="XY28" s="114"/>
      <c r="XZ28" s="114"/>
      <c r="YA28" s="114"/>
      <c r="YB28" s="114"/>
      <c r="YC28" s="114"/>
      <c r="YD28" s="114"/>
      <c r="YE28" s="114"/>
      <c r="YF28" s="114"/>
      <c r="YG28" s="114"/>
      <c r="YH28" s="114"/>
      <c r="YI28" s="114"/>
      <c r="YJ28" s="114"/>
      <c r="YK28" s="114"/>
      <c r="YL28" s="114"/>
      <c r="YM28" s="114"/>
      <c r="YN28" s="114"/>
      <c r="YO28" s="114"/>
      <c r="YP28" s="114"/>
      <c r="YQ28" s="114"/>
      <c r="YR28" s="114"/>
      <c r="YS28" s="114"/>
      <c r="YT28" s="114"/>
      <c r="YU28" s="114"/>
      <c r="YV28" s="114"/>
      <c r="YW28" s="114"/>
      <c r="YX28" s="114"/>
      <c r="YY28" s="114"/>
      <c r="YZ28" s="114"/>
      <c r="ZA28" s="114"/>
      <c r="ZB28" s="114"/>
      <c r="ZC28" s="114"/>
      <c r="ZD28" s="114"/>
      <c r="ZE28" s="114"/>
      <c r="ZF28" s="114"/>
      <c r="ZG28" s="114"/>
      <c r="ZH28" s="114"/>
      <c r="ZI28" s="114"/>
      <c r="ZJ28" s="114"/>
      <c r="ZK28" s="114"/>
      <c r="ZL28" s="114"/>
      <c r="ZM28" s="114"/>
      <c r="ZN28" s="114"/>
      <c r="ZO28" s="114"/>
      <c r="ZP28" s="114"/>
      <c r="ZQ28" s="114"/>
      <c r="ZR28" s="114"/>
      <c r="ZS28" s="114"/>
      <c r="ZT28" s="114"/>
      <c r="ZU28" s="114"/>
      <c r="ZV28" s="114"/>
      <c r="ZW28" s="114"/>
      <c r="ZX28" s="114"/>
      <c r="ZY28" s="114"/>
      <c r="ZZ28" s="114"/>
      <c r="AAA28" s="114"/>
      <c r="AAB28" s="114"/>
      <c r="AAC28" s="114"/>
      <c r="AAD28" s="114"/>
      <c r="AAE28" s="114"/>
      <c r="AAF28" s="114"/>
      <c r="AAG28" s="114"/>
      <c r="AAH28" s="114"/>
      <c r="AAI28" s="114"/>
      <c r="AAJ28" s="114"/>
      <c r="AAK28" s="114"/>
      <c r="AAL28" s="114"/>
      <c r="AAM28" s="114"/>
      <c r="AAN28" s="114"/>
      <c r="AAO28" s="114"/>
      <c r="AAP28" s="114"/>
      <c r="AAQ28" s="114"/>
      <c r="AAR28" s="114"/>
      <c r="AAS28" s="114"/>
      <c r="AAT28" s="114"/>
      <c r="AAU28" s="114"/>
      <c r="AAV28" s="114"/>
      <c r="AAW28" s="114"/>
      <c r="AAX28" s="114"/>
      <c r="AAY28" s="114"/>
      <c r="AAZ28" s="114"/>
      <c r="ABA28" s="114"/>
      <c r="ABB28" s="114"/>
      <c r="ABC28" s="114"/>
      <c r="ABD28" s="114"/>
      <c r="ABE28" s="114"/>
      <c r="ABF28" s="114"/>
      <c r="ABG28" s="114"/>
      <c r="ABH28" s="114"/>
      <c r="ABI28" s="114"/>
      <c r="ABJ28" s="114"/>
      <c r="ABK28" s="114"/>
      <c r="ABL28" s="114"/>
      <c r="ABM28" s="114"/>
      <c r="ABN28" s="114"/>
      <c r="ABO28" s="114"/>
      <c r="ABP28" s="114"/>
      <c r="ABQ28" s="114"/>
      <c r="ABR28" s="114"/>
      <c r="ABS28" s="114"/>
      <c r="ABT28" s="114"/>
      <c r="ABU28" s="114"/>
      <c r="ABV28" s="114"/>
      <c r="ABW28" s="114"/>
      <c r="ABX28" s="114"/>
      <c r="ABY28" s="114"/>
      <c r="ABZ28" s="114"/>
      <c r="ACA28" s="114"/>
      <c r="ACB28" s="114"/>
      <c r="ACC28" s="114"/>
      <c r="ACD28" s="114"/>
      <c r="ACE28" s="114"/>
      <c r="ACF28" s="114"/>
      <c r="ACG28" s="114"/>
      <c r="ACH28" s="114"/>
      <c r="ACI28" s="114"/>
      <c r="ACJ28" s="114"/>
      <c r="ACK28" s="114"/>
      <c r="ACL28" s="114"/>
      <c r="ACM28" s="114"/>
      <c r="ACN28" s="114"/>
      <c r="ACO28" s="114"/>
      <c r="ACP28" s="114"/>
      <c r="ACQ28" s="114"/>
      <c r="ACR28" s="114"/>
      <c r="ACS28" s="114"/>
      <c r="ACT28" s="114"/>
      <c r="ACU28" s="114"/>
      <c r="ACV28" s="114"/>
      <c r="ACW28" s="114"/>
      <c r="ACX28" s="114"/>
      <c r="ACY28" s="114"/>
      <c r="ACZ28" s="114"/>
      <c r="ADA28" s="114"/>
      <c r="ADB28" s="114"/>
      <c r="ADC28" s="114"/>
      <c r="ADD28" s="114"/>
      <c r="ADE28" s="114"/>
      <c r="ADF28" s="114"/>
      <c r="ADG28" s="114"/>
      <c r="ADH28" s="114"/>
      <c r="ADI28" s="114"/>
      <c r="ADJ28" s="114"/>
      <c r="ADK28" s="114"/>
      <c r="ADL28" s="114"/>
      <c r="ADM28" s="114"/>
      <c r="ADN28" s="114"/>
      <c r="ADO28" s="114"/>
      <c r="ADP28" s="114"/>
      <c r="ADQ28" s="114"/>
      <c r="ADR28" s="114"/>
      <c r="ADS28" s="114"/>
      <c r="ADT28" s="114"/>
      <c r="ADU28" s="114"/>
      <c r="ADV28" s="114"/>
      <c r="ADW28" s="114"/>
      <c r="ADX28" s="114"/>
      <c r="ADY28" s="114"/>
      <c r="ADZ28" s="114"/>
      <c r="AEA28" s="114"/>
      <c r="AEB28" s="114"/>
      <c r="AEC28" s="114"/>
      <c r="AED28" s="114"/>
      <c r="AEE28" s="114"/>
      <c r="AEF28" s="114"/>
      <c r="AEG28" s="114"/>
      <c r="AEH28" s="114"/>
      <c r="AEI28" s="114"/>
      <c r="AEJ28" s="114"/>
      <c r="AEK28" s="114"/>
      <c r="AEL28" s="114"/>
      <c r="AEM28" s="114"/>
      <c r="AEN28" s="114"/>
      <c r="AEO28" s="114"/>
      <c r="AEP28" s="114"/>
      <c r="AEQ28" s="114"/>
      <c r="AER28" s="114"/>
      <c r="AES28" s="114"/>
      <c r="AET28" s="114"/>
      <c r="AEU28" s="114"/>
      <c r="AEV28" s="114"/>
      <c r="AEW28" s="114"/>
      <c r="AEX28" s="114"/>
      <c r="AEY28" s="114"/>
      <c r="AEZ28" s="114"/>
      <c r="AFA28" s="114"/>
      <c r="AFB28" s="114"/>
      <c r="AFC28" s="114"/>
      <c r="AFD28" s="114"/>
      <c r="AFE28" s="114"/>
      <c r="AFF28" s="114"/>
      <c r="AFG28" s="114"/>
      <c r="AFH28" s="114"/>
      <c r="AFI28" s="114"/>
      <c r="AFJ28" s="114"/>
      <c r="AFK28" s="114"/>
      <c r="AFL28" s="114"/>
      <c r="AFM28" s="114"/>
      <c r="AFN28" s="114"/>
      <c r="AFO28" s="114"/>
      <c r="AFP28" s="114"/>
      <c r="AFQ28" s="114"/>
      <c r="AFR28" s="114"/>
      <c r="AFS28" s="114"/>
      <c r="AFT28" s="114"/>
      <c r="AFU28" s="114"/>
      <c r="AFV28" s="114"/>
      <c r="AFW28" s="114"/>
      <c r="AFX28" s="114"/>
      <c r="AFY28" s="114"/>
      <c r="AFZ28" s="114"/>
      <c r="AGA28" s="114"/>
      <c r="AGB28" s="114"/>
      <c r="AGC28" s="114"/>
      <c r="AGD28" s="114"/>
      <c r="AGE28" s="114"/>
      <c r="AGF28" s="114"/>
      <c r="AGG28" s="114"/>
      <c r="AGH28" s="114"/>
      <c r="AGI28" s="114"/>
      <c r="AGJ28" s="114"/>
      <c r="AGK28" s="114"/>
      <c r="AGL28" s="114"/>
      <c r="AGM28" s="114"/>
      <c r="AGN28" s="114"/>
      <c r="AGO28" s="114"/>
      <c r="AGP28" s="114"/>
      <c r="AGQ28" s="114"/>
      <c r="AGR28" s="114"/>
      <c r="AGS28" s="114"/>
      <c r="AGT28" s="114"/>
      <c r="AGU28" s="114"/>
      <c r="AGV28" s="114"/>
      <c r="AGW28" s="114"/>
      <c r="AGX28" s="114"/>
      <c r="AGY28" s="114"/>
      <c r="AGZ28" s="114"/>
      <c r="AHA28" s="114"/>
      <c r="AHB28" s="114"/>
      <c r="AHC28" s="114"/>
      <c r="AHD28" s="114"/>
      <c r="AHE28" s="114"/>
      <c r="AHF28" s="114"/>
      <c r="AHG28" s="114"/>
      <c r="AHH28" s="114"/>
      <c r="AHI28" s="114"/>
      <c r="AHJ28" s="114"/>
      <c r="AHK28" s="114"/>
      <c r="AHL28" s="114"/>
      <c r="AHM28" s="114"/>
      <c r="AHN28" s="114"/>
      <c r="AHO28" s="114"/>
      <c r="AHP28" s="114"/>
      <c r="AHQ28" s="114"/>
      <c r="AHR28" s="114"/>
      <c r="AHS28" s="114"/>
      <c r="AHT28" s="114"/>
      <c r="AHU28" s="114"/>
      <c r="AHV28" s="114"/>
      <c r="AHW28" s="114"/>
      <c r="AHX28" s="114"/>
      <c r="AHY28" s="114"/>
      <c r="AHZ28" s="114"/>
      <c r="AIA28" s="114"/>
      <c r="AIB28" s="114"/>
      <c r="AIC28" s="114"/>
      <c r="AID28" s="114"/>
      <c r="AIE28" s="114"/>
      <c r="AIF28" s="114"/>
      <c r="AIG28" s="114"/>
      <c r="AIH28" s="114"/>
      <c r="AII28" s="114"/>
      <c r="AIJ28" s="114"/>
      <c r="AIK28" s="114"/>
      <c r="AIL28" s="114"/>
      <c r="AIM28" s="114"/>
      <c r="AIN28" s="114"/>
      <c r="AIO28" s="114"/>
      <c r="AIP28" s="114"/>
      <c r="AIQ28" s="114"/>
      <c r="AIR28" s="114"/>
      <c r="AIS28" s="114"/>
      <c r="AIT28" s="114"/>
      <c r="AIU28" s="114"/>
      <c r="AIV28" s="114"/>
      <c r="AIW28" s="114"/>
      <c r="AIX28" s="114"/>
      <c r="AIY28" s="114"/>
      <c r="AIZ28" s="114"/>
      <c r="AJA28" s="114"/>
      <c r="AJB28" s="114"/>
      <c r="AJC28" s="114"/>
      <c r="AJD28" s="114"/>
      <c r="AJE28" s="114"/>
      <c r="AJF28" s="114"/>
      <c r="AJG28" s="114"/>
      <c r="AJH28" s="114"/>
      <c r="AJI28" s="114"/>
      <c r="AJJ28" s="114"/>
      <c r="AJK28" s="114"/>
      <c r="AJL28" s="114"/>
      <c r="AJM28" s="114"/>
      <c r="AJN28" s="114"/>
      <c r="AJO28" s="114"/>
      <c r="AJP28" s="114"/>
      <c r="AJQ28" s="114"/>
      <c r="AJR28" s="114"/>
      <c r="AJS28" s="114"/>
      <c r="AJT28" s="114"/>
      <c r="AJU28" s="114"/>
      <c r="AJV28" s="114"/>
      <c r="AJW28" s="114"/>
      <c r="AJX28" s="114"/>
      <c r="AJY28" s="114"/>
      <c r="AJZ28" s="114"/>
      <c r="AKA28" s="114"/>
      <c r="AKB28" s="114"/>
      <c r="AKC28" s="114"/>
      <c r="AKD28" s="114"/>
      <c r="AKE28" s="114"/>
      <c r="AKF28" s="114"/>
    </row>
    <row r="29" spans="1:968" s="115" customFormat="1" ht="150" customHeight="1" thickBot="1" x14ac:dyDescent="0.3">
      <c r="A29" s="114"/>
      <c r="B29" s="110"/>
      <c r="C29" s="403" t="s">
        <v>605</v>
      </c>
      <c r="D29" s="428"/>
      <c r="E29" s="321" t="s">
        <v>346</v>
      </c>
      <c r="F29" s="290" t="s">
        <v>467</v>
      </c>
      <c r="G29" s="292">
        <v>1200000</v>
      </c>
      <c r="H29" s="293">
        <v>0</v>
      </c>
      <c r="I29" s="324">
        <v>150000</v>
      </c>
      <c r="J29" s="325">
        <v>600000</v>
      </c>
      <c r="K29" s="325">
        <v>450000</v>
      </c>
      <c r="L29" s="325">
        <v>0</v>
      </c>
      <c r="M29" s="325"/>
      <c r="N29" s="325"/>
      <c r="O29" s="325"/>
      <c r="P29" s="325"/>
      <c r="Q29" s="325"/>
      <c r="R29" s="325"/>
      <c r="S29" s="325"/>
      <c r="T29" s="325"/>
      <c r="U29" s="325"/>
      <c r="V29" s="325"/>
      <c r="W29" s="325"/>
      <c r="X29" s="325">
        <v>50000</v>
      </c>
      <c r="Y29" s="325"/>
      <c r="Z29" s="325">
        <v>1150000</v>
      </c>
      <c r="AA29" s="325">
        <v>0</v>
      </c>
      <c r="AB29" s="325"/>
      <c r="AC29" s="325"/>
      <c r="AD29" s="325"/>
      <c r="AE29" s="113">
        <f t="shared" si="0"/>
        <v>0</v>
      </c>
      <c r="AF29" s="206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F29" s="114"/>
      <c r="BG29" s="114"/>
      <c r="BH29" s="114"/>
      <c r="BI29" s="114"/>
      <c r="BJ29" s="114"/>
      <c r="BK29" s="114"/>
      <c r="BL29" s="114"/>
      <c r="BM29" s="114"/>
      <c r="BN29" s="114"/>
      <c r="BO29" s="114"/>
      <c r="BP29" s="114"/>
      <c r="BQ29" s="114"/>
      <c r="BR29" s="114"/>
      <c r="BS29" s="114"/>
      <c r="BT29" s="114"/>
      <c r="BU29" s="114"/>
      <c r="BV29" s="114"/>
      <c r="BW29" s="114"/>
      <c r="BX29" s="114"/>
      <c r="BY29" s="114"/>
      <c r="BZ29" s="114"/>
      <c r="CA29" s="114"/>
      <c r="CB29" s="114"/>
      <c r="CC29" s="114"/>
      <c r="CD29" s="114"/>
      <c r="CE29" s="114"/>
      <c r="CF29" s="114"/>
      <c r="CG29" s="114"/>
      <c r="CH29" s="114"/>
      <c r="CI29" s="114"/>
      <c r="CJ29" s="114"/>
      <c r="CK29" s="114"/>
      <c r="CL29" s="114"/>
      <c r="CM29" s="114"/>
      <c r="CN29" s="114"/>
      <c r="CO29" s="114"/>
      <c r="CP29" s="114"/>
      <c r="CQ29" s="114"/>
      <c r="CR29" s="114"/>
      <c r="CS29" s="114"/>
      <c r="CT29" s="114"/>
      <c r="CU29" s="114"/>
      <c r="CV29" s="114"/>
      <c r="CW29" s="114"/>
      <c r="CX29" s="114"/>
      <c r="CY29" s="114"/>
      <c r="CZ29" s="114"/>
      <c r="DA29" s="114"/>
      <c r="DB29" s="114"/>
      <c r="DC29" s="114"/>
      <c r="DD29" s="114"/>
      <c r="DE29" s="114"/>
      <c r="DF29" s="114"/>
      <c r="DG29" s="114"/>
      <c r="DH29" s="114"/>
      <c r="DI29" s="114"/>
      <c r="DJ29" s="114"/>
      <c r="DK29" s="114"/>
      <c r="DL29" s="114"/>
      <c r="DM29" s="114"/>
      <c r="DN29" s="114"/>
      <c r="DO29" s="114"/>
      <c r="DP29" s="114"/>
      <c r="DQ29" s="114"/>
      <c r="DR29" s="114"/>
      <c r="DS29" s="114"/>
      <c r="DT29" s="114"/>
      <c r="DU29" s="114"/>
      <c r="DV29" s="114"/>
      <c r="DW29" s="114"/>
      <c r="DX29" s="114"/>
      <c r="DY29" s="114"/>
      <c r="DZ29" s="114"/>
      <c r="EA29" s="114"/>
      <c r="EB29" s="114"/>
      <c r="EC29" s="114"/>
      <c r="ED29" s="114"/>
      <c r="EE29" s="114"/>
      <c r="EF29" s="114"/>
      <c r="EG29" s="114"/>
      <c r="EH29" s="114"/>
      <c r="EI29" s="114"/>
      <c r="EJ29" s="114"/>
      <c r="EK29" s="114"/>
      <c r="EL29" s="114"/>
      <c r="EM29" s="114"/>
      <c r="EN29" s="114"/>
      <c r="EO29" s="114"/>
      <c r="EP29" s="114"/>
      <c r="EQ29" s="114"/>
      <c r="ER29" s="114"/>
      <c r="ES29" s="114"/>
      <c r="ET29" s="114"/>
      <c r="EU29" s="114"/>
      <c r="EV29" s="114"/>
      <c r="EW29" s="114"/>
      <c r="EX29" s="114"/>
      <c r="EY29" s="114"/>
      <c r="EZ29" s="114"/>
      <c r="FA29" s="114"/>
      <c r="FB29" s="114"/>
      <c r="FC29" s="114"/>
      <c r="FD29" s="114"/>
      <c r="FE29" s="114"/>
      <c r="FF29" s="114"/>
      <c r="FG29" s="114"/>
      <c r="FH29" s="114"/>
      <c r="FI29" s="114"/>
      <c r="FJ29" s="114"/>
      <c r="FK29" s="114"/>
      <c r="FL29" s="114"/>
      <c r="FM29" s="114"/>
      <c r="FN29" s="114"/>
      <c r="FO29" s="114"/>
      <c r="FP29" s="114"/>
      <c r="FQ29" s="114"/>
      <c r="FR29" s="114"/>
      <c r="FS29" s="114"/>
      <c r="FT29" s="114"/>
      <c r="FU29" s="114"/>
      <c r="FV29" s="114"/>
      <c r="FW29" s="114"/>
      <c r="FX29" s="114"/>
      <c r="FY29" s="114"/>
      <c r="FZ29" s="114"/>
      <c r="GA29" s="114"/>
      <c r="GB29" s="114"/>
      <c r="GC29" s="114"/>
      <c r="GD29" s="114"/>
      <c r="GE29" s="114"/>
      <c r="GF29" s="114"/>
      <c r="GG29" s="114"/>
      <c r="GH29" s="114"/>
      <c r="GI29" s="114"/>
      <c r="GJ29" s="114"/>
      <c r="GK29" s="114"/>
      <c r="GL29" s="114"/>
      <c r="GM29" s="114"/>
      <c r="GN29" s="114"/>
      <c r="GO29" s="114"/>
      <c r="GP29" s="114"/>
      <c r="GQ29" s="114"/>
      <c r="GR29" s="114"/>
      <c r="GS29" s="114"/>
      <c r="GT29" s="114"/>
      <c r="GU29" s="114"/>
      <c r="GV29" s="114"/>
      <c r="GW29" s="114"/>
      <c r="GX29" s="114"/>
      <c r="GY29" s="114"/>
      <c r="GZ29" s="114"/>
      <c r="HA29" s="114"/>
      <c r="HB29" s="114"/>
      <c r="HC29" s="114"/>
      <c r="HD29" s="114"/>
      <c r="HE29" s="114"/>
      <c r="HF29" s="114"/>
      <c r="HG29" s="114"/>
      <c r="HH29" s="114"/>
      <c r="HI29" s="114"/>
      <c r="HJ29" s="114"/>
      <c r="HK29" s="114"/>
      <c r="HL29" s="114"/>
      <c r="HM29" s="114"/>
      <c r="HN29" s="114"/>
      <c r="HO29" s="114"/>
      <c r="HP29" s="114"/>
      <c r="HQ29" s="114"/>
      <c r="HR29" s="114"/>
      <c r="HS29" s="114"/>
      <c r="HT29" s="114"/>
      <c r="HU29" s="114"/>
      <c r="HV29" s="114"/>
      <c r="HW29" s="114"/>
      <c r="HX29" s="114"/>
      <c r="HY29" s="114"/>
      <c r="HZ29" s="114"/>
      <c r="IA29" s="114"/>
      <c r="IB29" s="114"/>
      <c r="IC29" s="114"/>
      <c r="ID29" s="114"/>
      <c r="IE29" s="114"/>
      <c r="IF29" s="114"/>
      <c r="IG29" s="114"/>
      <c r="IH29" s="114"/>
      <c r="II29" s="114"/>
      <c r="IJ29" s="114"/>
      <c r="IK29" s="114"/>
      <c r="IL29" s="114"/>
      <c r="IM29" s="114"/>
      <c r="IN29" s="114"/>
      <c r="IO29" s="114"/>
      <c r="IP29" s="114"/>
      <c r="IQ29" s="114"/>
      <c r="IR29" s="114"/>
      <c r="IS29" s="114"/>
      <c r="IT29" s="114"/>
      <c r="IU29" s="114"/>
      <c r="IV29" s="114"/>
      <c r="IW29" s="114"/>
      <c r="IX29" s="114"/>
      <c r="IY29" s="114"/>
      <c r="IZ29" s="114"/>
      <c r="JA29" s="114"/>
      <c r="JB29" s="114"/>
      <c r="JC29" s="114"/>
      <c r="JD29" s="114"/>
      <c r="JE29" s="114"/>
      <c r="JF29" s="114"/>
      <c r="JG29" s="114"/>
      <c r="JH29" s="114"/>
      <c r="JI29" s="114"/>
      <c r="JJ29" s="114"/>
      <c r="JK29" s="114"/>
      <c r="JL29" s="114"/>
      <c r="JM29" s="114"/>
      <c r="JN29" s="114"/>
      <c r="JO29" s="114"/>
      <c r="JP29" s="114"/>
      <c r="JQ29" s="114"/>
      <c r="JR29" s="114"/>
      <c r="JS29" s="114"/>
      <c r="JT29" s="114"/>
      <c r="JU29" s="114"/>
      <c r="JV29" s="114"/>
      <c r="JW29" s="114"/>
      <c r="JX29" s="114"/>
      <c r="JY29" s="114"/>
      <c r="JZ29" s="114"/>
      <c r="KA29" s="114"/>
      <c r="KB29" s="114"/>
      <c r="KC29" s="114"/>
      <c r="KD29" s="114"/>
      <c r="KE29" s="114"/>
      <c r="KF29" s="114"/>
      <c r="KG29" s="114"/>
      <c r="KH29" s="114"/>
      <c r="KI29" s="114"/>
      <c r="KJ29" s="114"/>
      <c r="KK29" s="114"/>
      <c r="KL29" s="114"/>
      <c r="KM29" s="114"/>
      <c r="KN29" s="114"/>
      <c r="KO29" s="114"/>
      <c r="KP29" s="114"/>
      <c r="KQ29" s="114"/>
      <c r="KR29" s="114"/>
      <c r="KS29" s="114"/>
      <c r="KT29" s="114"/>
      <c r="KU29" s="114"/>
      <c r="KV29" s="114"/>
      <c r="KW29" s="114"/>
      <c r="KX29" s="114"/>
      <c r="KY29" s="114"/>
      <c r="KZ29" s="114"/>
      <c r="LA29" s="114"/>
      <c r="LB29" s="114"/>
      <c r="LC29" s="114"/>
      <c r="LD29" s="114"/>
      <c r="LE29" s="114"/>
      <c r="LF29" s="114"/>
      <c r="LG29" s="114"/>
      <c r="LH29" s="114"/>
      <c r="LI29" s="114"/>
      <c r="LJ29" s="114"/>
      <c r="LK29" s="114"/>
      <c r="LL29" s="114"/>
      <c r="LM29" s="114"/>
      <c r="LN29" s="114"/>
      <c r="LO29" s="114"/>
      <c r="LP29" s="114"/>
      <c r="LQ29" s="114"/>
      <c r="LR29" s="114"/>
      <c r="LS29" s="114"/>
      <c r="LT29" s="114"/>
      <c r="LU29" s="114"/>
      <c r="LV29" s="114"/>
      <c r="LW29" s="114"/>
      <c r="LX29" s="114"/>
      <c r="LY29" s="114"/>
      <c r="LZ29" s="114"/>
      <c r="MA29" s="114"/>
      <c r="MB29" s="114"/>
      <c r="MC29" s="114"/>
      <c r="MD29" s="114"/>
      <c r="ME29" s="114"/>
      <c r="MF29" s="114"/>
      <c r="MG29" s="114"/>
      <c r="MH29" s="114"/>
      <c r="MI29" s="114"/>
      <c r="MJ29" s="114"/>
      <c r="MK29" s="114"/>
      <c r="ML29" s="114"/>
      <c r="MM29" s="114"/>
      <c r="MN29" s="114"/>
      <c r="MO29" s="114"/>
      <c r="MP29" s="114"/>
      <c r="MQ29" s="114"/>
      <c r="MR29" s="114"/>
      <c r="MS29" s="114"/>
      <c r="MT29" s="114"/>
      <c r="MU29" s="114"/>
      <c r="MV29" s="114"/>
      <c r="MW29" s="114"/>
      <c r="MX29" s="114"/>
      <c r="MY29" s="114"/>
      <c r="MZ29" s="114"/>
      <c r="NA29" s="114"/>
      <c r="NB29" s="114"/>
      <c r="NC29" s="114"/>
      <c r="ND29" s="114"/>
      <c r="NE29" s="114"/>
      <c r="NF29" s="114"/>
      <c r="NG29" s="114"/>
      <c r="NH29" s="114"/>
      <c r="NI29" s="114"/>
      <c r="NJ29" s="114"/>
      <c r="NK29" s="114"/>
      <c r="NL29" s="114"/>
      <c r="NM29" s="114"/>
      <c r="NN29" s="114"/>
      <c r="NO29" s="114"/>
      <c r="NP29" s="114"/>
      <c r="NQ29" s="114"/>
      <c r="NR29" s="114"/>
      <c r="NS29" s="114"/>
      <c r="NT29" s="114"/>
      <c r="NU29" s="114"/>
      <c r="NV29" s="114"/>
      <c r="NW29" s="114"/>
      <c r="NX29" s="114"/>
      <c r="NY29" s="114"/>
      <c r="NZ29" s="114"/>
      <c r="OA29" s="114"/>
      <c r="OB29" s="114"/>
      <c r="OC29" s="114"/>
      <c r="OD29" s="114"/>
      <c r="OE29" s="114"/>
      <c r="OF29" s="114"/>
      <c r="OG29" s="114"/>
      <c r="OH29" s="114"/>
      <c r="OI29" s="114"/>
      <c r="OJ29" s="114"/>
      <c r="OK29" s="114"/>
      <c r="OL29" s="114"/>
      <c r="OM29" s="114"/>
      <c r="ON29" s="114"/>
      <c r="OO29" s="114"/>
      <c r="OP29" s="114"/>
      <c r="OQ29" s="114"/>
      <c r="OR29" s="114"/>
      <c r="OS29" s="114"/>
      <c r="OT29" s="114"/>
      <c r="OU29" s="114"/>
      <c r="OV29" s="114"/>
      <c r="OW29" s="114"/>
      <c r="OX29" s="114"/>
      <c r="OY29" s="114"/>
      <c r="OZ29" s="114"/>
      <c r="PA29" s="114"/>
      <c r="PB29" s="114"/>
      <c r="PC29" s="114"/>
      <c r="PD29" s="114"/>
      <c r="PE29" s="114"/>
      <c r="PF29" s="114"/>
      <c r="PG29" s="114"/>
      <c r="PH29" s="114"/>
      <c r="PI29" s="114"/>
      <c r="PJ29" s="114"/>
      <c r="PK29" s="114"/>
      <c r="PL29" s="114"/>
      <c r="PM29" s="114"/>
      <c r="PN29" s="114"/>
      <c r="PO29" s="114"/>
      <c r="PP29" s="114"/>
      <c r="PQ29" s="114"/>
      <c r="PR29" s="114"/>
      <c r="PS29" s="114"/>
      <c r="PT29" s="114"/>
      <c r="PU29" s="114"/>
      <c r="PV29" s="114"/>
      <c r="PW29" s="114"/>
      <c r="PX29" s="114"/>
      <c r="PY29" s="114"/>
      <c r="PZ29" s="114"/>
      <c r="QA29" s="114"/>
      <c r="QB29" s="114"/>
      <c r="QC29" s="114"/>
      <c r="QD29" s="114"/>
      <c r="QE29" s="114"/>
      <c r="QF29" s="114"/>
      <c r="QG29" s="114"/>
      <c r="QH29" s="114"/>
      <c r="QI29" s="114"/>
      <c r="QJ29" s="114"/>
      <c r="QK29" s="114"/>
      <c r="QL29" s="114"/>
      <c r="QM29" s="114"/>
      <c r="QN29" s="114"/>
      <c r="QO29" s="114"/>
      <c r="QP29" s="114"/>
      <c r="QQ29" s="114"/>
      <c r="QR29" s="114"/>
      <c r="QS29" s="114"/>
      <c r="QT29" s="114"/>
      <c r="QU29" s="114"/>
      <c r="QV29" s="114"/>
      <c r="QW29" s="114"/>
      <c r="QX29" s="114"/>
      <c r="QY29" s="114"/>
      <c r="QZ29" s="114"/>
      <c r="RA29" s="114"/>
      <c r="RB29" s="114"/>
      <c r="RC29" s="114"/>
      <c r="RD29" s="114"/>
      <c r="RE29" s="114"/>
      <c r="RF29" s="114"/>
      <c r="RG29" s="114"/>
      <c r="RH29" s="114"/>
      <c r="RI29" s="114"/>
      <c r="RJ29" s="114"/>
      <c r="RK29" s="114"/>
      <c r="RL29" s="114"/>
      <c r="RM29" s="114"/>
      <c r="RN29" s="114"/>
      <c r="RO29" s="114"/>
      <c r="RP29" s="114"/>
      <c r="RQ29" s="114"/>
      <c r="RR29" s="114"/>
      <c r="RS29" s="114"/>
      <c r="RT29" s="114"/>
      <c r="RU29" s="114"/>
      <c r="RV29" s="114"/>
      <c r="RW29" s="114"/>
      <c r="RX29" s="114"/>
      <c r="RY29" s="114"/>
      <c r="RZ29" s="114"/>
      <c r="SA29" s="114"/>
      <c r="SB29" s="114"/>
      <c r="SC29" s="114"/>
      <c r="SD29" s="114"/>
      <c r="SE29" s="114"/>
      <c r="SF29" s="114"/>
      <c r="SG29" s="114"/>
      <c r="SH29" s="114"/>
      <c r="SI29" s="114"/>
      <c r="SJ29" s="114"/>
      <c r="SK29" s="114"/>
      <c r="SL29" s="114"/>
      <c r="SM29" s="114"/>
      <c r="SN29" s="114"/>
      <c r="SO29" s="114"/>
      <c r="SP29" s="114"/>
      <c r="SQ29" s="114"/>
      <c r="SR29" s="114"/>
      <c r="SS29" s="114"/>
      <c r="ST29" s="114"/>
      <c r="SU29" s="114"/>
      <c r="SV29" s="114"/>
      <c r="SW29" s="114"/>
      <c r="SX29" s="114"/>
      <c r="SY29" s="114"/>
      <c r="SZ29" s="114"/>
      <c r="TA29" s="114"/>
      <c r="TB29" s="114"/>
      <c r="TC29" s="114"/>
      <c r="TD29" s="114"/>
      <c r="TE29" s="114"/>
      <c r="TF29" s="114"/>
      <c r="TG29" s="114"/>
      <c r="TH29" s="114"/>
      <c r="TI29" s="114"/>
      <c r="TJ29" s="114"/>
      <c r="TK29" s="114"/>
      <c r="TL29" s="114"/>
      <c r="TM29" s="114"/>
      <c r="TN29" s="114"/>
      <c r="TO29" s="114"/>
      <c r="TP29" s="114"/>
      <c r="TQ29" s="114"/>
      <c r="TR29" s="114"/>
      <c r="TS29" s="114"/>
      <c r="TT29" s="114"/>
      <c r="TU29" s="114"/>
      <c r="TV29" s="114"/>
      <c r="TW29" s="114"/>
      <c r="TX29" s="114"/>
      <c r="TY29" s="114"/>
      <c r="TZ29" s="114"/>
      <c r="UA29" s="114"/>
      <c r="UB29" s="114"/>
      <c r="UC29" s="114"/>
      <c r="UD29" s="114"/>
      <c r="UE29" s="114"/>
      <c r="UF29" s="114"/>
      <c r="UG29" s="114"/>
      <c r="UH29" s="114"/>
      <c r="UI29" s="114"/>
      <c r="UJ29" s="114"/>
      <c r="UK29" s="114"/>
      <c r="UL29" s="114"/>
      <c r="UM29" s="114"/>
      <c r="UN29" s="114"/>
      <c r="UO29" s="114"/>
      <c r="UP29" s="114"/>
      <c r="UQ29" s="114"/>
      <c r="UR29" s="114"/>
      <c r="US29" s="114"/>
      <c r="UT29" s="114"/>
      <c r="UU29" s="114"/>
      <c r="UV29" s="114"/>
      <c r="UW29" s="114"/>
      <c r="UX29" s="114"/>
      <c r="UY29" s="114"/>
      <c r="UZ29" s="114"/>
      <c r="VA29" s="114"/>
      <c r="VB29" s="114"/>
      <c r="VC29" s="114"/>
      <c r="VD29" s="114"/>
      <c r="VE29" s="114"/>
      <c r="VF29" s="114"/>
      <c r="VG29" s="114"/>
      <c r="VH29" s="114"/>
      <c r="VI29" s="114"/>
      <c r="VJ29" s="114"/>
      <c r="VK29" s="114"/>
      <c r="VL29" s="114"/>
      <c r="VM29" s="114"/>
      <c r="VN29" s="114"/>
      <c r="VO29" s="114"/>
      <c r="VP29" s="114"/>
      <c r="VQ29" s="114"/>
      <c r="VR29" s="114"/>
      <c r="VS29" s="114"/>
      <c r="VT29" s="114"/>
      <c r="VU29" s="114"/>
      <c r="VV29" s="114"/>
      <c r="VW29" s="114"/>
      <c r="VX29" s="114"/>
      <c r="VY29" s="114"/>
      <c r="VZ29" s="114"/>
      <c r="WA29" s="114"/>
      <c r="WB29" s="114"/>
      <c r="WC29" s="114"/>
      <c r="WD29" s="114"/>
      <c r="WE29" s="114"/>
      <c r="WF29" s="114"/>
      <c r="WG29" s="114"/>
      <c r="WH29" s="114"/>
      <c r="WI29" s="114"/>
      <c r="WJ29" s="114"/>
      <c r="WK29" s="114"/>
      <c r="WL29" s="114"/>
      <c r="WM29" s="114"/>
      <c r="WN29" s="114"/>
      <c r="WO29" s="114"/>
      <c r="WP29" s="114"/>
      <c r="WQ29" s="114"/>
      <c r="WR29" s="114"/>
      <c r="WS29" s="114"/>
      <c r="WT29" s="114"/>
      <c r="WU29" s="114"/>
      <c r="WV29" s="114"/>
      <c r="WW29" s="114"/>
      <c r="WX29" s="114"/>
      <c r="WY29" s="114"/>
      <c r="WZ29" s="114"/>
      <c r="XA29" s="114"/>
      <c r="XB29" s="114"/>
      <c r="XC29" s="114"/>
      <c r="XD29" s="114"/>
      <c r="XE29" s="114"/>
      <c r="XF29" s="114"/>
      <c r="XG29" s="114"/>
      <c r="XH29" s="114"/>
      <c r="XI29" s="114"/>
      <c r="XJ29" s="114"/>
      <c r="XK29" s="114"/>
      <c r="XL29" s="114"/>
      <c r="XM29" s="114"/>
      <c r="XN29" s="114"/>
      <c r="XO29" s="114"/>
      <c r="XP29" s="114"/>
      <c r="XQ29" s="114"/>
      <c r="XR29" s="114"/>
      <c r="XS29" s="114"/>
      <c r="XT29" s="114"/>
      <c r="XU29" s="114"/>
      <c r="XV29" s="114"/>
      <c r="XW29" s="114"/>
      <c r="XX29" s="114"/>
      <c r="XY29" s="114"/>
      <c r="XZ29" s="114"/>
      <c r="YA29" s="114"/>
      <c r="YB29" s="114"/>
      <c r="YC29" s="114"/>
      <c r="YD29" s="114"/>
      <c r="YE29" s="114"/>
      <c r="YF29" s="114"/>
      <c r="YG29" s="114"/>
      <c r="YH29" s="114"/>
      <c r="YI29" s="114"/>
      <c r="YJ29" s="114"/>
      <c r="YK29" s="114"/>
      <c r="YL29" s="114"/>
      <c r="YM29" s="114"/>
      <c r="YN29" s="114"/>
      <c r="YO29" s="114"/>
      <c r="YP29" s="114"/>
      <c r="YQ29" s="114"/>
      <c r="YR29" s="114"/>
      <c r="YS29" s="114"/>
      <c r="YT29" s="114"/>
      <c r="YU29" s="114"/>
      <c r="YV29" s="114"/>
      <c r="YW29" s="114"/>
      <c r="YX29" s="114"/>
      <c r="YY29" s="114"/>
      <c r="YZ29" s="114"/>
      <c r="ZA29" s="114"/>
      <c r="ZB29" s="114"/>
      <c r="ZC29" s="114"/>
      <c r="ZD29" s="114"/>
      <c r="ZE29" s="114"/>
      <c r="ZF29" s="114"/>
      <c r="ZG29" s="114"/>
      <c r="ZH29" s="114"/>
      <c r="ZI29" s="114"/>
      <c r="ZJ29" s="114"/>
      <c r="ZK29" s="114"/>
      <c r="ZL29" s="114"/>
      <c r="ZM29" s="114"/>
      <c r="ZN29" s="114"/>
      <c r="ZO29" s="114"/>
      <c r="ZP29" s="114"/>
      <c r="ZQ29" s="114"/>
      <c r="ZR29" s="114"/>
      <c r="ZS29" s="114"/>
      <c r="ZT29" s="114"/>
      <c r="ZU29" s="114"/>
      <c r="ZV29" s="114"/>
      <c r="ZW29" s="114"/>
      <c r="ZX29" s="114"/>
      <c r="ZY29" s="114"/>
      <c r="ZZ29" s="114"/>
      <c r="AAA29" s="114"/>
      <c r="AAB29" s="114"/>
      <c r="AAC29" s="114"/>
      <c r="AAD29" s="114"/>
      <c r="AAE29" s="114"/>
      <c r="AAF29" s="114"/>
      <c r="AAG29" s="114"/>
      <c r="AAH29" s="114"/>
      <c r="AAI29" s="114"/>
      <c r="AAJ29" s="114"/>
      <c r="AAK29" s="114"/>
      <c r="AAL29" s="114"/>
      <c r="AAM29" s="114"/>
      <c r="AAN29" s="114"/>
      <c r="AAO29" s="114"/>
      <c r="AAP29" s="114"/>
      <c r="AAQ29" s="114"/>
      <c r="AAR29" s="114"/>
      <c r="AAS29" s="114"/>
      <c r="AAT29" s="114"/>
      <c r="AAU29" s="114"/>
      <c r="AAV29" s="114"/>
      <c r="AAW29" s="114"/>
      <c r="AAX29" s="114"/>
      <c r="AAY29" s="114"/>
      <c r="AAZ29" s="114"/>
      <c r="ABA29" s="114"/>
      <c r="ABB29" s="114"/>
      <c r="ABC29" s="114"/>
      <c r="ABD29" s="114"/>
      <c r="ABE29" s="114"/>
      <c r="ABF29" s="114"/>
      <c r="ABG29" s="114"/>
      <c r="ABH29" s="114"/>
      <c r="ABI29" s="114"/>
      <c r="ABJ29" s="114"/>
      <c r="ABK29" s="114"/>
      <c r="ABL29" s="114"/>
      <c r="ABM29" s="114"/>
      <c r="ABN29" s="114"/>
      <c r="ABO29" s="114"/>
      <c r="ABP29" s="114"/>
      <c r="ABQ29" s="114"/>
      <c r="ABR29" s="114"/>
      <c r="ABS29" s="114"/>
      <c r="ABT29" s="114"/>
      <c r="ABU29" s="114"/>
      <c r="ABV29" s="114"/>
      <c r="ABW29" s="114"/>
      <c r="ABX29" s="114"/>
      <c r="ABY29" s="114"/>
      <c r="ABZ29" s="114"/>
      <c r="ACA29" s="114"/>
      <c r="ACB29" s="114"/>
      <c r="ACC29" s="114"/>
      <c r="ACD29" s="114"/>
      <c r="ACE29" s="114"/>
      <c r="ACF29" s="114"/>
      <c r="ACG29" s="114"/>
      <c r="ACH29" s="114"/>
      <c r="ACI29" s="114"/>
      <c r="ACJ29" s="114"/>
      <c r="ACK29" s="114"/>
      <c r="ACL29" s="114"/>
      <c r="ACM29" s="114"/>
      <c r="ACN29" s="114"/>
      <c r="ACO29" s="114"/>
      <c r="ACP29" s="114"/>
      <c r="ACQ29" s="114"/>
      <c r="ACR29" s="114"/>
      <c r="ACS29" s="114"/>
      <c r="ACT29" s="114"/>
      <c r="ACU29" s="114"/>
      <c r="ACV29" s="114"/>
      <c r="ACW29" s="114"/>
      <c r="ACX29" s="114"/>
      <c r="ACY29" s="114"/>
      <c r="ACZ29" s="114"/>
      <c r="ADA29" s="114"/>
      <c r="ADB29" s="114"/>
      <c r="ADC29" s="114"/>
      <c r="ADD29" s="114"/>
      <c r="ADE29" s="114"/>
      <c r="ADF29" s="114"/>
      <c r="ADG29" s="114"/>
      <c r="ADH29" s="114"/>
      <c r="ADI29" s="114"/>
      <c r="ADJ29" s="114"/>
      <c r="ADK29" s="114"/>
      <c r="ADL29" s="114"/>
      <c r="ADM29" s="114"/>
      <c r="ADN29" s="114"/>
      <c r="ADO29" s="114"/>
      <c r="ADP29" s="114"/>
      <c r="ADQ29" s="114"/>
      <c r="ADR29" s="114"/>
      <c r="ADS29" s="114"/>
      <c r="ADT29" s="114"/>
      <c r="ADU29" s="114"/>
      <c r="ADV29" s="114"/>
      <c r="ADW29" s="114"/>
      <c r="ADX29" s="114"/>
      <c r="ADY29" s="114"/>
      <c r="ADZ29" s="114"/>
      <c r="AEA29" s="114"/>
      <c r="AEB29" s="114"/>
      <c r="AEC29" s="114"/>
      <c r="AED29" s="114"/>
      <c r="AEE29" s="114"/>
      <c r="AEF29" s="114"/>
      <c r="AEG29" s="114"/>
      <c r="AEH29" s="114"/>
      <c r="AEI29" s="114"/>
      <c r="AEJ29" s="114"/>
      <c r="AEK29" s="114"/>
      <c r="AEL29" s="114"/>
      <c r="AEM29" s="114"/>
      <c r="AEN29" s="114"/>
      <c r="AEO29" s="114"/>
      <c r="AEP29" s="114"/>
      <c r="AEQ29" s="114"/>
      <c r="AER29" s="114"/>
      <c r="AES29" s="114"/>
      <c r="AET29" s="114"/>
      <c r="AEU29" s="114"/>
      <c r="AEV29" s="114"/>
      <c r="AEW29" s="114"/>
      <c r="AEX29" s="114"/>
      <c r="AEY29" s="114"/>
      <c r="AEZ29" s="114"/>
      <c r="AFA29" s="114"/>
      <c r="AFB29" s="114"/>
      <c r="AFC29" s="114"/>
      <c r="AFD29" s="114"/>
      <c r="AFE29" s="114"/>
      <c r="AFF29" s="114"/>
      <c r="AFG29" s="114"/>
      <c r="AFH29" s="114"/>
      <c r="AFI29" s="114"/>
      <c r="AFJ29" s="114"/>
      <c r="AFK29" s="114"/>
      <c r="AFL29" s="114"/>
      <c r="AFM29" s="114"/>
      <c r="AFN29" s="114"/>
      <c r="AFO29" s="114"/>
      <c r="AFP29" s="114"/>
      <c r="AFQ29" s="114"/>
      <c r="AFR29" s="114"/>
      <c r="AFS29" s="114"/>
      <c r="AFT29" s="114"/>
      <c r="AFU29" s="114"/>
      <c r="AFV29" s="114"/>
      <c r="AFW29" s="114"/>
      <c r="AFX29" s="114"/>
      <c r="AFY29" s="114"/>
      <c r="AFZ29" s="114"/>
      <c r="AGA29" s="114"/>
      <c r="AGB29" s="114"/>
      <c r="AGC29" s="114"/>
      <c r="AGD29" s="114"/>
      <c r="AGE29" s="114"/>
      <c r="AGF29" s="114"/>
      <c r="AGG29" s="114"/>
      <c r="AGH29" s="114"/>
      <c r="AGI29" s="114"/>
      <c r="AGJ29" s="114"/>
      <c r="AGK29" s="114"/>
      <c r="AGL29" s="114"/>
      <c r="AGM29" s="114"/>
      <c r="AGN29" s="114"/>
      <c r="AGO29" s="114"/>
      <c r="AGP29" s="114"/>
      <c r="AGQ29" s="114"/>
      <c r="AGR29" s="114"/>
      <c r="AGS29" s="114"/>
      <c r="AGT29" s="114"/>
      <c r="AGU29" s="114"/>
      <c r="AGV29" s="114"/>
      <c r="AGW29" s="114"/>
      <c r="AGX29" s="114"/>
      <c r="AGY29" s="114"/>
      <c r="AGZ29" s="114"/>
      <c r="AHA29" s="114"/>
      <c r="AHB29" s="114"/>
      <c r="AHC29" s="114"/>
      <c r="AHD29" s="114"/>
      <c r="AHE29" s="114"/>
      <c r="AHF29" s="114"/>
      <c r="AHG29" s="114"/>
      <c r="AHH29" s="114"/>
      <c r="AHI29" s="114"/>
      <c r="AHJ29" s="114"/>
      <c r="AHK29" s="114"/>
      <c r="AHL29" s="114"/>
      <c r="AHM29" s="114"/>
      <c r="AHN29" s="114"/>
      <c r="AHO29" s="114"/>
      <c r="AHP29" s="114"/>
      <c r="AHQ29" s="114"/>
      <c r="AHR29" s="114"/>
      <c r="AHS29" s="114"/>
      <c r="AHT29" s="114"/>
      <c r="AHU29" s="114"/>
      <c r="AHV29" s="114"/>
      <c r="AHW29" s="114"/>
      <c r="AHX29" s="114"/>
      <c r="AHY29" s="114"/>
      <c r="AHZ29" s="114"/>
      <c r="AIA29" s="114"/>
      <c r="AIB29" s="114"/>
      <c r="AIC29" s="114"/>
      <c r="AID29" s="114"/>
      <c r="AIE29" s="114"/>
      <c r="AIF29" s="114"/>
      <c r="AIG29" s="114"/>
      <c r="AIH29" s="114"/>
      <c r="AII29" s="114"/>
      <c r="AIJ29" s="114"/>
      <c r="AIK29" s="114"/>
      <c r="AIL29" s="114"/>
      <c r="AIM29" s="114"/>
      <c r="AIN29" s="114"/>
      <c r="AIO29" s="114"/>
      <c r="AIP29" s="114"/>
      <c r="AIQ29" s="114"/>
      <c r="AIR29" s="114"/>
      <c r="AIS29" s="114"/>
      <c r="AIT29" s="114"/>
      <c r="AIU29" s="114"/>
      <c r="AIV29" s="114"/>
      <c r="AIW29" s="114"/>
      <c r="AIX29" s="114"/>
      <c r="AIY29" s="114"/>
      <c r="AIZ29" s="114"/>
      <c r="AJA29" s="114"/>
      <c r="AJB29" s="114"/>
      <c r="AJC29" s="114"/>
      <c r="AJD29" s="114"/>
      <c r="AJE29" s="114"/>
      <c r="AJF29" s="114"/>
      <c r="AJG29" s="114"/>
      <c r="AJH29" s="114"/>
      <c r="AJI29" s="114"/>
      <c r="AJJ29" s="114"/>
      <c r="AJK29" s="114"/>
      <c r="AJL29" s="114"/>
      <c r="AJM29" s="114"/>
      <c r="AJN29" s="114"/>
      <c r="AJO29" s="114"/>
      <c r="AJP29" s="114"/>
      <c r="AJQ29" s="114"/>
      <c r="AJR29" s="114"/>
      <c r="AJS29" s="114"/>
      <c r="AJT29" s="114"/>
      <c r="AJU29" s="114"/>
      <c r="AJV29" s="114"/>
      <c r="AJW29" s="114"/>
      <c r="AJX29" s="114"/>
      <c r="AJY29" s="114"/>
      <c r="AJZ29" s="114"/>
      <c r="AKA29" s="114"/>
      <c r="AKB29" s="114"/>
      <c r="AKC29" s="114"/>
      <c r="AKD29" s="114"/>
      <c r="AKE29" s="114"/>
      <c r="AKF29" s="114"/>
    </row>
    <row r="30" spans="1:968" s="115" customFormat="1" ht="121.5" customHeight="1" thickBot="1" x14ac:dyDescent="0.3">
      <c r="A30" s="114"/>
      <c r="B30" s="110"/>
      <c r="C30" s="403" t="s">
        <v>606</v>
      </c>
      <c r="D30" s="428"/>
      <c r="E30" s="321" t="s">
        <v>347</v>
      </c>
      <c r="F30" s="290" t="s">
        <v>348</v>
      </c>
      <c r="G30" s="292">
        <v>500000</v>
      </c>
      <c r="H30" s="293">
        <v>16915.45</v>
      </c>
      <c r="I30" s="324">
        <v>433084.55</v>
      </c>
      <c r="J30" s="325">
        <v>50000</v>
      </c>
      <c r="K30" s="325">
        <v>0</v>
      </c>
      <c r="L30" s="325">
        <v>0</v>
      </c>
      <c r="M30" s="325"/>
      <c r="N30" s="325"/>
      <c r="O30" s="325"/>
      <c r="P30" s="325"/>
      <c r="Q30" s="325"/>
      <c r="R30" s="325"/>
      <c r="S30" s="325"/>
      <c r="T30" s="325"/>
      <c r="U30" s="325"/>
      <c r="V30" s="325"/>
      <c r="W30" s="325"/>
      <c r="X30" s="325">
        <v>250000</v>
      </c>
      <c r="Y30" s="325"/>
      <c r="Z30" s="325">
        <v>250000</v>
      </c>
      <c r="AA30" s="325">
        <v>0</v>
      </c>
      <c r="AB30" s="325"/>
      <c r="AC30" s="325"/>
      <c r="AD30" s="325"/>
      <c r="AE30" s="113">
        <f t="shared" si="0"/>
        <v>0</v>
      </c>
      <c r="AF30" s="206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/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/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114"/>
      <c r="DM30" s="114"/>
      <c r="DN30" s="114"/>
      <c r="DO30" s="114"/>
      <c r="DP30" s="114"/>
      <c r="DQ30" s="114"/>
      <c r="DR30" s="114"/>
      <c r="DS30" s="114"/>
      <c r="DT30" s="114"/>
      <c r="DU30" s="114"/>
      <c r="DV30" s="114"/>
      <c r="DW30" s="114"/>
      <c r="DX30" s="114"/>
      <c r="DY30" s="114"/>
      <c r="DZ30" s="114"/>
      <c r="EA30" s="114"/>
      <c r="EB30" s="114"/>
      <c r="EC30" s="114"/>
      <c r="ED30" s="114"/>
      <c r="EE30" s="114"/>
      <c r="EF30" s="114"/>
      <c r="EG30" s="114"/>
      <c r="EH30" s="114"/>
      <c r="EI30" s="114"/>
      <c r="EJ30" s="114"/>
      <c r="EK30" s="114"/>
      <c r="EL30" s="114"/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/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/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/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/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114"/>
      <c r="ID30" s="114"/>
      <c r="IE30" s="114"/>
      <c r="IF30" s="114"/>
      <c r="IG30" s="114"/>
      <c r="IH30" s="114"/>
      <c r="II30" s="114"/>
      <c r="IJ30" s="114"/>
      <c r="IK30" s="114"/>
      <c r="IL30" s="114"/>
      <c r="IM30" s="114"/>
      <c r="IN30" s="114"/>
      <c r="IO30" s="114"/>
      <c r="IP30" s="114"/>
      <c r="IQ30" s="114"/>
      <c r="IR30" s="114"/>
      <c r="IS30" s="114"/>
      <c r="IT30" s="114"/>
      <c r="IU30" s="114"/>
      <c r="IV30" s="114"/>
      <c r="IW30" s="114"/>
      <c r="IX30" s="114"/>
      <c r="IY30" s="114"/>
      <c r="IZ30" s="114"/>
      <c r="JA30" s="114"/>
      <c r="JB30" s="114"/>
      <c r="JC30" s="114"/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/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/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/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/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114"/>
      <c r="MU30" s="114"/>
      <c r="MV30" s="114"/>
      <c r="MW30" s="114"/>
      <c r="MX30" s="114"/>
      <c r="MY30" s="114"/>
      <c r="MZ30" s="114"/>
      <c r="NA30" s="114"/>
      <c r="NB30" s="114"/>
      <c r="NC30" s="114"/>
      <c r="ND30" s="114"/>
      <c r="NE30" s="114"/>
      <c r="NF30" s="114"/>
      <c r="NG30" s="114"/>
      <c r="NH30" s="114"/>
      <c r="NI30" s="114"/>
      <c r="NJ30" s="114"/>
      <c r="NK30" s="114"/>
      <c r="NL30" s="114"/>
      <c r="NM30" s="114"/>
      <c r="NN30" s="114"/>
      <c r="NO30" s="114"/>
      <c r="NP30" s="114"/>
      <c r="NQ30" s="114"/>
      <c r="NR30" s="114"/>
      <c r="NS30" s="114"/>
      <c r="NT30" s="114"/>
      <c r="NU30" s="114"/>
      <c r="NV30" s="114"/>
      <c r="NW30" s="114"/>
      <c r="NX30" s="114"/>
      <c r="NY30" s="114"/>
      <c r="NZ30" s="114"/>
      <c r="OA30" s="114"/>
      <c r="OB30" s="114"/>
      <c r="OC30" s="114"/>
      <c r="OD30" s="114"/>
      <c r="OE30" s="114"/>
      <c r="OF30" s="114"/>
      <c r="OG30" s="114"/>
      <c r="OH30" s="114"/>
      <c r="OI30" s="114"/>
      <c r="OJ30" s="114"/>
      <c r="OK30" s="114"/>
      <c r="OL30" s="114"/>
      <c r="OM30" s="114"/>
      <c r="ON30" s="114"/>
      <c r="OO30" s="114"/>
      <c r="OP30" s="114"/>
      <c r="OQ30" s="114"/>
      <c r="OR30" s="114"/>
      <c r="OS30" s="114"/>
      <c r="OT30" s="114"/>
      <c r="OU30" s="114"/>
      <c r="OV30" s="114"/>
      <c r="OW30" s="114"/>
      <c r="OX30" s="114"/>
      <c r="OY30" s="114"/>
      <c r="OZ30" s="114"/>
      <c r="PA30" s="114"/>
      <c r="PB30" s="114"/>
      <c r="PC30" s="114"/>
      <c r="PD30" s="114"/>
      <c r="PE30" s="114"/>
      <c r="PF30" s="114"/>
      <c r="PG30" s="114"/>
      <c r="PH30" s="114"/>
      <c r="PI30" s="114"/>
      <c r="PJ30" s="114"/>
      <c r="PK30" s="114"/>
      <c r="PL30" s="114"/>
      <c r="PM30" s="114"/>
      <c r="PN30" s="114"/>
      <c r="PO30" s="114"/>
      <c r="PP30" s="114"/>
      <c r="PQ30" s="114"/>
      <c r="PR30" s="114"/>
      <c r="PS30" s="114"/>
      <c r="PT30" s="114"/>
      <c r="PU30" s="114"/>
      <c r="PV30" s="114"/>
      <c r="PW30" s="114"/>
      <c r="PX30" s="114"/>
      <c r="PY30" s="114"/>
      <c r="PZ30" s="114"/>
      <c r="QA30" s="114"/>
      <c r="QB30" s="114"/>
      <c r="QC30" s="114"/>
      <c r="QD30" s="114"/>
      <c r="QE30" s="114"/>
      <c r="QF30" s="114"/>
      <c r="QG30" s="114"/>
      <c r="QH30" s="114"/>
      <c r="QI30" s="114"/>
      <c r="QJ30" s="114"/>
      <c r="QK30" s="114"/>
      <c r="QL30" s="114"/>
      <c r="QM30" s="114"/>
      <c r="QN30" s="114"/>
      <c r="QO30" s="114"/>
      <c r="QP30" s="114"/>
      <c r="QQ30" s="114"/>
      <c r="QR30" s="114"/>
      <c r="QS30" s="114"/>
      <c r="QT30" s="114"/>
      <c r="QU30" s="114"/>
      <c r="QV30" s="114"/>
      <c r="QW30" s="114"/>
      <c r="QX30" s="114"/>
      <c r="QY30" s="114"/>
      <c r="QZ30" s="114"/>
      <c r="RA30" s="114"/>
      <c r="RB30" s="114"/>
      <c r="RC30" s="114"/>
      <c r="RD30" s="114"/>
      <c r="RE30" s="114"/>
      <c r="RF30" s="114"/>
      <c r="RG30" s="114"/>
      <c r="RH30" s="114"/>
      <c r="RI30" s="114"/>
      <c r="RJ30" s="114"/>
      <c r="RK30" s="114"/>
      <c r="RL30" s="114"/>
      <c r="RM30" s="114"/>
      <c r="RN30" s="114"/>
      <c r="RO30" s="114"/>
      <c r="RP30" s="114"/>
      <c r="RQ30" s="114"/>
      <c r="RR30" s="114"/>
      <c r="RS30" s="114"/>
      <c r="RT30" s="114"/>
      <c r="RU30" s="114"/>
      <c r="RV30" s="114"/>
      <c r="RW30" s="114"/>
      <c r="RX30" s="114"/>
      <c r="RY30" s="114"/>
      <c r="RZ30" s="114"/>
      <c r="SA30" s="114"/>
      <c r="SB30" s="114"/>
      <c r="SC30" s="114"/>
      <c r="SD30" s="114"/>
      <c r="SE30" s="114"/>
      <c r="SF30" s="114"/>
      <c r="SG30" s="114"/>
      <c r="SH30" s="114"/>
      <c r="SI30" s="114"/>
      <c r="SJ30" s="114"/>
      <c r="SK30" s="114"/>
      <c r="SL30" s="114"/>
      <c r="SM30" s="114"/>
      <c r="SN30" s="114"/>
      <c r="SO30" s="114"/>
      <c r="SP30" s="114"/>
      <c r="SQ30" s="114"/>
      <c r="SR30" s="114"/>
      <c r="SS30" s="114"/>
      <c r="ST30" s="114"/>
      <c r="SU30" s="114"/>
      <c r="SV30" s="114"/>
      <c r="SW30" s="114"/>
      <c r="SX30" s="114"/>
      <c r="SY30" s="114"/>
      <c r="SZ30" s="114"/>
      <c r="TA30" s="114"/>
      <c r="TB30" s="114"/>
      <c r="TC30" s="114"/>
      <c r="TD30" s="114"/>
      <c r="TE30" s="114"/>
      <c r="TF30" s="114"/>
      <c r="TG30" s="114"/>
      <c r="TH30" s="114"/>
      <c r="TI30" s="114"/>
      <c r="TJ30" s="114"/>
      <c r="TK30" s="114"/>
      <c r="TL30" s="114"/>
      <c r="TM30" s="114"/>
      <c r="TN30" s="114"/>
      <c r="TO30" s="114"/>
      <c r="TP30" s="114"/>
      <c r="TQ30" s="114"/>
      <c r="TR30" s="114"/>
      <c r="TS30" s="114"/>
      <c r="TT30" s="114"/>
      <c r="TU30" s="114"/>
      <c r="TV30" s="114"/>
      <c r="TW30" s="114"/>
      <c r="TX30" s="114"/>
      <c r="TY30" s="114"/>
      <c r="TZ30" s="114"/>
      <c r="UA30" s="114"/>
      <c r="UB30" s="114"/>
      <c r="UC30" s="114"/>
      <c r="UD30" s="114"/>
      <c r="UE30" s="114"/>
      <c r="UF30" s="114"/>
      <c r="UG30" s="114"/>
      <c r="UH30" s="114"/>
      <c r="UI30" s="114"/>
      <c r="UJ30" s="114"/>
      <c r="UK30" s="114"/>
      <c r="UL30" s="114"/>
      <c r="UM30" s="114"/>
      <c r="UN30" s="114"/>
      <c r="UO30" s="114"/>
      <c r="UP30" s="114"/>
      <c r="UQ30" s="114"/>
      <c r="UR30" s="114"/>
      <c r="US30" s="114"/>
      <c r="UT30" s="114"/>
      <c r="UU30" s="114"/>
      <c r="UV30" s="114"/>
      <c r="UW30" s="114"/>
      <c r="UX30" s="114"/>
      <c r="UY30" s="114"/>
      <c r="UZ30" s="114"/>
      <c r="VA30" s="114"/>
      <c r="VB30" s="114"/>
      <c r="VC30" s="114"/>
      <c r="VD30" s="114"/>
      <c r="VE30" s="114"/>
      <c r="VF30" s="114"/>
      <c r="VG30" s="114"/>
      <c r="VH30" s="114"/>
      <c r="VI30" s="114"/>
      <c r="VJ30" s="114"/>
      <c r="VK30" s="114"/>
      <c r="VL30" s="114"/>
      <c r="VM30" s="114"/>
      <c r="VN30" s="114"/>
      <c r="VO30" s="114"/>
      <c r="VP30" s="114"/>
      <c r="VQ30" s="114"/>
      <c r="VR30" s="114"/>
      <c r="VS30" s="114"/>
      <c r="VT30" s="114"/>
      <c r="VU30" s="114"/>
      <c r="VV30" s="114"/>
      <c r="VW30" s="114"/>
      <c r="VX30" s="114"/>
      <c r="VY30" s="114"/>
      <c r="VZ30" s="114"/>
      <c r="WA30" s="114"/>
      <c r="WB30" s="114"/>
      <c r="WC30" s="114"/>
      <c r="WD30" s="114"/>
      <c r="WE30" s="114"/>
      <c r="WF30" s="114"/>
      <c r="WG30" s="114"/>
      <c r="WH30" s="114"/>
      <c r="WI30" s="114"/>
      <c r="WJ30" s="114"/>
      <c r="WK30" s="114"/>
      <c r="WL30" s="114"/>
      <c r="WM30" s="114"/>
      <c r="WN30" s="114"/>
      <c r="WO30" s="114"/>
      <c r="WP30" s="114"/>
      <c r="WQ30" s="114"/>
      <c r="WR30" s="114"/>
      <c r="WS30" s="114"/>
      <c r="WT30" s="114"/>
      <c r="WU30" s="114"/>
      <c r="WV30" s="114"/>
      <c r="WW30" s="114"/>
      <c r="WX30" s="114"/>
      <c r="WY30" s="114"/>
      <c r="WZ30" s="114"/>
      <c r="XA30" s="114"/>
      <c r="XB30" s="114"/>
      <c r="XC30" s="114"/>
      <c r="XD30" s="114"/>
      <c r="XE30" s="114"/>
      <c r="XF30" s="114"/>
      <c r="XG30" s="114"/>
      <c r="XH30" s="114"/>
      <c r="XI30" s="114"/>
      <c r="XJ30" s="114"/>
      <c r="XK30" s="114"/>
      <c r="XL30" s="114"/>
      <c r="XM30" s="114"/>
      <c r="XN30" s="114"/>
      <c r="XO30" s="114"/>
      <c r="XP30" s="114"/>
      <c r="XQ30" s="114"/>
      <c r="XR30" s="114"/>
      <c r="XS30" s="114"/>
      <c r="XT30" s="114"/>
      <c r="XU30" s="114"/>
      <c r="XV30" s="114"/>
      <c r="XW30" s="114"/>
      <c r="XX30" s="114"/>
      <c r="XY30" s="114"/>
      <c r="XZ30" s="114"/>
      <c r="YA30" s="114"/>
      <c r="YB30" s="114"/>
      <c r="YC30" s="114"/>
      <c r="YD30" s="114"/>
      <c r="YE30" s="114"/>
      <c r="YF30" s="114"/>
      <c r="YG30" s="114"/>
      <c r="YH30" s="114"/>
      <c r="YI30" s="114"/>
      <c r="YJ30" s="114"/>
      <c r="YK30" s="114"/>
      <c r="YL30" s="114"/>
      <c r="YM30" s="114"/>
      <c r="YN30" s="114"/>
      <c r="YO30" s="114"/>
      <c r="YP30" s="114"/>
      <c r="YQ30" s="114"/>
      <c r="YR30" s="114"/>
      <c r="YS30" s="114"/>
      <c r="YT30" s="114"/>
      <c r="YU30" s="114"/>
      <c r="YV30" s="114"/>
      <c r="YW30" s="114"/>
      <c r="YX30" s="114"/>
      <c r="YY30" s="114"/>
      <c r="YZ30" s="114"/>
      <c r="ZA30" s="114"/>
      <c r="ZB30" s="114"/>
      <c r="ZC30" s="114"/>
      <c r="ZD30" s="114"/>
      <c r="ZE30" s="114"/>
      <c r="ZF30" s="114"/>
      <c r="ZG30" s="114"/>
      <c r="ZH30" s="114"/>
      <c r="ZI30" s="114"/>
      <c r="ZJ30" s="114"/>
      <c r="ZK30" s="114"/>
      <c r="ZL30" s="114"/>
      <c r="ZM30" s="114"/>
      <c r="ZN30" s="114"/>
      <c r="ZO30" s="114"/>
      <c r="ZP30" s="114"/>
      <c r="ZQ30" s="114"/>
      <c r="ZR30" s="114"/>
      <c r="ZS30" s="114"/>
      <c r="ZT30" s="114"/>
      <c r="ZU30" s="114"/>
      <c r="ZV30" s="114"/>
      <c r="ZW30" s="114"/>
      <c r="ZX30" s="114"/>
      <c r="ZY30" s="114"/>
      <c r="ZZ30" s="114"/>
      <c r="AAA30" s="114"/>
      <c r="AAB30" s="114"/>
      <c r="AAC30" s="114"/>
      <c r="AAD30" s="114"/>
      <c r="AAE30" s="114"/>
      <c r="AAF30" s="114"/>
      <c r="AAG30" s="114"/>
      <c r="AAH30" s="114"/>
      <c r="AAI30" s="114"/>
      <c r="AAJ30" s="114"/>
      <c r="AAK30" s="114"/>
      <c r="AAL30" s="114"/>
      <c r="AAM30" s="114"/>
      <c r="AAN30" s="114"/>
      <c r="AAO30" s="114"/>
      <c r="AAP30" s="114"/>
      <c r="AAQ30" s="114"/>
      <c r="AAR30" s="114"/>
      <c r="AAS30" s="114"/>
      <c r="AAT30" s="114"/>
      <c r="AAU30" s="114"/>
      <c r="AAV30" s="114"/>
      <c r="AAW30" s="114"/>
      <c r="AAX30" s="114"/>
      <c r="AAY30" s="114"/>
      <c r="AAZ30" s="114"/>
      <c r="ABA30" s="114"/>
      <c r="ABB30" s="114"/>
      <c r="ABC30" s="114"/>
      <c r="ABD30" s="114"/>
      <c r="ABE30" s="114"/>
      <c r="ABF30" s="114"/>
      <c r="ABG30" s="114"/>
      <c r="ABH30" s="114"/>
      <c r="ABI30" s="114"/>
      <c r="ABJ30" s="114"/>
      <c r="ABK30" s="114"/>
      <c r="ABL30" s="114"/>
      <c r="ABM30" s="114"/>
      <c r="ABN30" s="114"/>
      <c r="ABO30" s="114"/>
      <c r="ABP30" s="114"/>
      <c r="ABQ30" s="114"/>
      <c r="ABR30" s="114"/>
      <c r="ABS30" s="114"/>
      <c r="ABT30" s="114"/>
      <c r="ABU30" s="114"/>
      <c r="ABV30" s="114"/>
      <c r="ABW30" s="114"/>
      <c r="ABX30" s="114"/>
      <c r="ABY30" s="114"/>
      <c r="ABZ30" s="114"/>
      <c r="ACA30" s="114"/>
      <c r="ACB30" s="114"/>
      <c r="ACC30" s="114"/>
      <c r="ACD30" s="114"/>
      <c r="ACE30" s="114"/>
      <c r="ACF30" s="114"/>
      <c r="ACG30" s="114"/>
      <c r="ACH30" s="114"/>
      <c r="ACI30" s="114"/>
      <c r="ACJ30" s="114"/>
      <c r="ACK30" s="114"/>
      <c r="ACL30" s="114"/>
      <c r="ACM30" s="114"/>
      <c r="ACN30" s="114"/>
      <c r="ACO30" s="114"/>
      <c r="ACP30" s="114"/>
      <c r="ACQ30" s="114"/>
      <c r="ACR30" s="114"/>
      <c r="ACS30" s="114"/>
      <c r="ACT30" s="114"/>
      <c r="ACU30" s="114"/>
      <c r="ACV30" s="114"/>
      <c r="ACW30" s="114"/>
      <c r="ACX30" s="114"/>
      <c r="ACY30" s="114"/>
      <c r="ACZ30" s="114"/>
      <c r="ADA30" s="114"/>
      <c r="ADB30" s="114"/>
      <c r="ADC30" s="114"/>
      <c r="ADD30" s="114"/>
      <c r="ADE30" s="114"/>
      <c r="ADF30" s="114"/>
      <c r="ADG30" s="114"/>
      <c r="ADH30" s="114"/>
      <c r="ADI30" s="114"/>
      <c r="ADJ30" s="114"/>
      <c r="ADK30" s="114"/>
      <c r="ADL30" s="114"/>
      <c r="ADM30" s="114"/>
      <c r="ADN30" s="114"/>
      <c r="ADO30" s="114"/>
      <c r="ADP30" s="114"/>
      <c r="ADQ30" s="114"/>
      <c r="ADR30" s="114"/>
      <c r="ADS30" s="114"/>
      <c r="ADT30" s="114"/>
      <c r="ADU30" s="114"/>
      <c r="ADV30" s="114"/>
      <c r="ADW30" s="114"/>
      <c r="ADX30" s="114"/>
      <c r="ADY30" s="114"/>
      <c r="ADZ30" s="114"/>
      <c r="AEA30" s="114"/>
      <c r="AEB30" s="114"/>
      <c r="AEC30" s="114"/>
      <c r="AED30" s="114"/>
      <c r="AEE30" s="114"/>
      <c r="AEF30" s="114"/>
      <c r="AEG30" s="114"/>
      <c r="AEH30" s="114"/>
      <c r="AEI30" s="114"/>
      <c r="AEJ30" s="114"/>
      <c r="AEK30" s="114"/>
      <c r="AEL30" s="114"/>
      <c r="AEM30" s="114"/>
      <c r="AEN30" s="114"/>
      <c r="AEO30" s="114"/>
      <c r="AEP30" s="114"/>
      <c r="AEQ30" s="114"/>
      <c r="AER30" s="114"/>
      <c r="AES30" s="114"/>
      <c r="AET30" s="114"/>
      <c r="AEU30" s="114"/>
      <c r="AEV30" s="114"/>
      <c r="AEW30" s="114"/>
      <c r="AEX30" s="114"/>
      <c r="AEY30" s="114"/>
      <c r="AEZ30" s="114"/>
      <c r="AFA30" s="114"/>
      <c r="AFB30" s="114"/>
      <c r="AFC30" s="114"/>
      <c r="AFD30" s="114"/>
      <c r="AFE30" s="114"/>
      <c r="AFF30" s="114"/>
      <c r="AFG30" s="114"/>
      <c r="AFH30" s="114"/>
      <c r="AFI30" s="114"/>
      <c r="AFJ30" s="114"/>
      <c r="AFK30" s="114"/>
      <c r="AFL30" s="114"/>
      <c r="AFM30" s="114"/>
      <c r="AFN30" s="114"/>
      <c r="AFO30" s="114"/>
      <c r="AFP30" s="114"/>
      <c r="AFQ30" s="114"/>
      <c r="AFR30" s="114"/>
      <c r="AFS30" s="114"/>
      <c r="AFT30" s="114"/>
      <c r="AFU30" s="114"/>
      <c r="AFV30" s="114"/>
      <c r="AFW30" s="114"/>
      <c r="AFX30" s="114"/>
      <c r="AFY30" s="114"/>
      <c r="AFZ30" s="114"/>
      <c r="AGA30" s="114"/>
      <c r="AGB30" s="114"/>
      <c r="AGC30" s="114"/>
      <c r="AGD30" s="114"/>
      <c r="AGE30" s="114"/>
      <c r="AGF30" s="114"/>
      <c r="AGG30" s="114"/>
      <c r="AGH30" s="114"/>
      <c r="AGI30" s="114"/>
      <c r="AGJ30" s="114"/>
      <c r="AGK30" s="114"/>
      <c r="AGL30" s="114"/>
      <c r="AGM30" s="114"/>
      <c r="AGN30" s="114"/>
      <c r="AGO30" s="114"/>
      <c r="AGP30" s="114"/>
      <c r="AGQ30" s="114"/>
      <c r="AGR30" s="114"/>
      <c r="AGS30" s="114"/>
      <c r="AGT30" s="114"/>
      <c r="AGU30" s="114"/>
      <c r="AGV30" s="114"/>
      <c r="AGW30" s="114"/>
      <c r="AGX30" s="114"/>
      <c r="AGY30" s="114"/>
      <c r="AGZ30" s="114"/>
      <c r="AHA30" s="114"/>
      <c r="AHB30" s="114"/>
      <c r="AHC30" s="114"/>
      <c r="AHD30" s="114"/>
      <c r="AHE30" s="114"/>
      <c r="AHF30" s="114"/>
      <c r="AHG30" s="114"/>
      <c r="AHH30" s="114"/>
      <c r="AHI30" s="114"/>
      <c r="AHJ30" s="114"/>
      <c r="AHK30" s="114"/>
      <c r="AHL30" s="114"/>
      <c r="AHM30" s="114"/>
      <c r="AHN30" s="114"/>
      <c r="AHO30" s="114"/>
      <c r="AHP30" s="114"/>
      <c r="AHQ30" s="114"/>
      <c r="AHR30" s="114"/>
      <c r="AHS30" s="114"/>
      <c r="AHT30" s="114"/>
      <c r="AHU30" s="114"/>
      <c r="AHV30" s="114"/>
      <c r="AHW30" s="114"/>
      <c r="AHX30" s="114"/>
      <c r="AHY30" s="114"/>
      <c r="AHZ30" s="114"/>
      <c r="AIA30" s="114"/>
      <c r="AIB30" s="114"/>
      <c r="AIC30" s="114"/>
      <c r="AID30" s="114"/>
      <c r="AIE30" s="114"/>
      <c r="AIF30" s="114"/>
      <c r="AIG30" s="114"/>
      <c r="AIH30" s="114"/>
      <c r="AII30" s="114"/>
      <c r="AIJ30" s="114"/>
      <c r="AIK30" s="114"/>
      <c r="AIL30" s="114"/>
      <c r="AIM30" s="114"/>
      <c r="AIN30" s="114"/>
      <c r="AIO30" s="114"/>
      <c r="AIP30" s="114"/>
      <c r="AIQ30" s="114"/>
      <c r="AIR30" s="114"/>
      <c r="AIS30" s="114"/>
      <c r="AIT30" s="114"/>
      <c r="AIU30" s="114"/>
      <c r="AIV30" s="114"/>
      <c r="AIW30" s="114"/>
      <c r="AIX30" s="114"/>
      <c r="AIY30" s="114"/>
      <c r="AIZ30" s="114"/>
      <c r="AJA30" s="114"/>
      <c r="AJB30" s="114"/>
      <c r="AJC30" s="114"/>
      <c r="AJD30" s="114"/>
      <c r="AJE30" s="114"/>
      <c r="AJF30" s="114"/>
      <c r="AJG30" s="114"/>
      <c r="AJH30" s="114"/>
      <c r="AJI30" s="114"/>
      <c r="AJJ30" s="114"/>
      <c r="AJK30" s="114"/>
      <c r="AJL30" s="114"/>
      <c r="AJM30" s="114"/>
      <c r="AJN30" s="114"/>
      <c r="AJO30" s="114"/>
      <c r="AJP30" s="114"/>
      <c r="AJQ30" s="114"/>
      <c r="AJR30" s="114"/>
      <c r="AJS30" s="114"/>
      <c r="AJT30" s="114"/>
      <c r="AJU30" s="114"/>
      <c r="AJV30" s="114"/>
      <c r="AJW30" s="114"/>
      <c r="AJX30" s="114"/>
      <c r="AJY30" s="114"/>
      <c r="AJZ30" s="114"/>
      <c r="AKA30" s="114"/>
      <c r="AKB30" s="114"/>
      <c r="AKC30" s="114"/>
      <c r="AKD30" s="114"/>
      <c r="AKE30" s="114"/>
      <c r="AKF30" s="114"/>
    </row>
    <row r="31" spans="1:968" s="109" customFormat="1" ht="135" customHeight="1" thickBot="1" x14ac:dyDescent="0.25">
      <c r="B31" s="110"/>
      <c r="C31" s="403" t="s">
        <v>326</v>
      </c>
      <c r="D31" s="428"/>
      <c r="E31" s="321" t="s">
        <v>349</v>
      </c>
      <c r="F31" s="290" t="s">
        <v>350</v>
      </c>
      <c r="G31" s="292">
        <v>400000</v>
      </c>
      <c r="H31" s="293">
        <v>0</v>
      </c>
      <c r="I31" s="324">
        <v>0</v>
      </c>
      <c r="J31" s="325">
        <v>0</v>
      </c>
      <c r="K31" s="325">
        <v>0</v>
      </c>
      <c r="L31" s="325">
        <v>400000</v>
      </c>
      <c r="M31" s="325"/>
      <c r="N31" s="325"/>
      <c r="O31" s="325"/>
      <c r="P31" s="325"/>
      <c r="Q31" s="325"/>
      <c r="R31" s="325"/>
      <c r="S31" s="325"/>
      <c r="T31" s="325"/>
      <c r="U31" s="325"/>
      <c r="V31" s="325"/>
      <c r="W31" s="325"/>
      <c r="X31" s="325">
        <v>0</v>
      </c>
      <c r="Y31" s="325"/>
      <c r="Z31" s="325">
        <v>0</v>
      </c>
      <c r="AA31" s="325">
        <v>400000</v>
      </c>
      <c r="AB31" s="325"/>
      <c r="AC31" s="325"/>
      <c r="AD31" s="325"/>
      <c r="AE31" s="113">
        <f t="shared" si="0"/>
        <v>0</v>
      </c>
      <c r="AF31" s="206"/>
    </row>
    <row r="32" spans="1:968" s="115" customFormat="1" ht="130.5" customHeight="1" thickBot="1" x14ac:dyDescent="0.3">
      <c r="A32" s="114"/>
      <c r="B32" s="110"/>
      <c r="C32" s="403" t="s">
        <v>607</v>
      </c>
      <c r="D32" s="428">
        <v>607</v>
      </c>
      <c r="E32" s="321" t="s">
        <v>351</v>
      </c>
      <c r="F32" s="290" t="s">
        <v>352</v>
      </c>
      <c r="G32" s="292">
        <v>250000</v>
      </c>
      <c r="H32" s="293">
        <v>0</v>
      </c>
      <c r="I32" s="324">
        <v>0</v>
      </c>
      <c r="J32" s="325">
        <v>200000</v>
      </c>
      <c r="K32" s="325">
        <v>50000</v>
      </c>
      <c r="L32" s="325">
        <v>0</v>
      </c>
      <c r="M32" s="325"/>
      <c r="N32" s="325"/>
      <c r="O32" s="325"/>
      <c r="P32" s="325"/>
      <c r="Q32" s="325"/>
      <c r="R32" s="325"/>
      <c r="S32" s="325"/>
      <c r="T32" s="325"/>
      <c r="U32" s="325"/>
      <c r="V32" s="325"/>
      <c r="W32" s="325"/>
      <c r="X32" s="325">
        <v>0</v>
      </c>
      <c r="Y32" s="325"/>
      <c r="Z32" s="325">
        <v>250000</v>
      </c>
      <c r="AA32" s="325">
        <v>0</v>
      </c>
      <c r="AB32" s="325"/>
      <c r="AC32" s="325"/>
      <c r="AD32" s="325"/>
      <c r="AE32" s="113">
        <f t="shared" si="0"/>
        <v>0</v>
      </c>
      <c r="AF32" s="206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  <c r="BF32" s="114"/>
      <c r="BG32" s="114"/>
      <c r="BH32" s="114"/>
      <c r="BI32" s="114"/>
      <c r="BJ32" s="114"/>
      <c r="BK32" s="114"/>
      <c r="BL32" s="114"/>
      <c r="BM32" s="114"/>
      <c r="BN32" s="114"/>
      <c r="BO32" s="114"/>
      <c r="BP32" s="114"/>
      <c r="BQ32" s="114"/>
      <c r="BR32" s="114"/>
      <c r="BS32" s="114"/>
      <c r="BT32" s="114"/>
      <c r="BU32" s="114"/>
      <c r="BV32" s="114"/>
      <c r="BW32" s="114"/>
      <c r="BX32" s="114"/>
      <c r="BY32" s="114"/>
      <c r="BZ32" s="114"/>
      <c r="CA32" s="114"/>
      <c r="CB32" s="114"/>
      <c r="CC32" s="114"/>
      <c r="CD32" s="114"/>
      <c r="CE32" s="114"/>
      <c r="CF32" s="114"/>
      <c r="CG32" s="114"/>
      <c r="CH32" s="114"/>
      <c r="CI32" s="114"/>
      <c r="CJ32" s="114"/>
      <c r="CK32" s="114"/>
      <c r="CL32" s="114"/>
      <c r="CM32" s="114"/>
      <c r="CN32" s="114"/>
      <c r="CO32" s="114"/>
      <c r="CP32" s="114"/>
      <c r="CQ32" s="114"/>
      <c r="CR32" s="114"/>
      <c r="CS32" s="114"/>
      <c r="CT32" s="114"/>
      <c r="CU32" s="114"/>
      <c r="CV32" s="114"/>
      <c r="CW32" s="114"/>
      <c r="CX32" s="114"/>
      <c r="CY32" s="114"/>
      <c r="CZ32" s="114"/>
      <c r="DA32" s="114"/>
      <c r="DB32" s="114"/>
      <c r="DC32" s="114"/>
      <c r="DD32" s="114"/>
      <c r="DE32" s="114"/>
      <c r="DF32" s="114"/>
      <c r="DG32" s="114"/>
      <c r="DH32" s="114"/>
      <c r="DI32" s="114"/>
      <c r="DJ32" s="114"/>
      <c r="DK32" s="114"/>
      <c r="DL32" s="114"/>
      <c r="DM32" s="114"/>
      <c r="DN32" s="114"/>
      <c r="DO32" s="114"/>
      <c r="DP32" s="114"/>
      <c r="DQ32" s="114"/>
      <c r="DR32" s="114"/>
      <c r="DS32" s="114"/>
      <c r="DT32" s="114"/>
      <c r="DU32" s="114"/>
      <c r="DV32" s="114"/>
      <c r="DW32" s="114"/>
      <c r="DX32" s="114"/>
      <c r="DY32" s="114"/>
      <c r="DZ32" s="114"/>
      <c r="EA32" s="114"/>
      <c r="EB32" s="114"/>
      <c r="EC32" s="114"/>
      <c r="ED32" s="114"/>
      <c r="EE32" s="114"/>
      <c r="EF32" s="114"/>
      <c r="EG32" s="114"/>
      <c r="EH32" s="114"/>
      <c r="EI32" s="114"/>
      <c r="EJ32" s="114"/>
      <c r="EK32" s="114"/>
      <c r="EL32" s="114"/>
      <c r="EM32" s="114"/>
      <c r="EN32" s="114"/>
      <c r="EO32" s="114"/>
      <c r="EP32" s="114"/>
      <c r="EQ32" s="114"/>
      <c r="ER32" s="114"/>
      <c r="ES32" s="114"/>
      <c r="ET32" s="114"/>
      <c r="EU32" s="114"/>
      <c r="EV32" s="114"/>
      <c r="EW32" s="114"/>
      <c r="EX32" s="114"/>
      <c r="EY32" s="114"/>
      <c r="EZ32" s="114"/>
      <c r="FA32" s="114"/>
      <c r="FB32" s="114"/>
      <c r="FC32" s="114"/>
      <c r="FD32" s="114"/>
      <c r="FE32" s="114"/>
      <c r="FF32" s="114"/>
      <c r="FG32" s="114"/>
      <c r="FH32" s="114"/>
      <c r="FI32" s="114"/>
      <c r="FJ32" s="114"/>
      <c r="FK32" s="114"/>
      <c r="FL32" s="114"/>
      <c r="FM32" s="114"/>
      <c r="FN32" s="114"/>
      <c r="FO32" s="114"/>
      <c r="FP32" s="114"/>
      <c r="FQ32" s="114"/>
      <c r="FR32" s="114"/>
      <c r="FS32" s="114"/>
      <c r="FT32" s="114"/>
      <c r="FU32" s="114"/>
      <c r="FV32" s="114"/>
      <c r="FW32" s="114"/>
      <c r="FX32" s="114"/>
      <c r="FY32" s="114"/>
      <c r="FZ32" s="114"/>
      <c r="GA32" s="114"/>
      <c r="GB32" s="114"/>
      <c r="GC32" s="114"/>
      <c r="GD32" s="114"/>
      <c r="GE32" s="114"/>
      <c r="GF32" s="114"/>
      <c r="GG32" s="114"/>
      <c r="GH32" s="114"/>
      <c r="GI32" s="114"/>
      <c r="GJ32" s="114"/>
      <c r="GK32" s="114"/>
      <c r="GL32" s="114"/>
      <c r="GM32" s="114"/>
      <c r="GN32" s="114"/>
      <c r="GO32" s="114"/>
      <c r="GP32" s="114"/>
      <c r="GQ32" s="114"/>
      <c r="GR32" s="114"/>
      <c r="GS32" s="114"/>
      <c r="GT32" s="114"/>
      <c r="GU32" s="114"/>
      <c r="GV32" s="114"/>
      <c r="GW32" s="114"/>
      <c r="GX32" s="114"/>
      <c r="GY32" s="114"/>
      <c r="GZ32" s="114"/>
      <c r="HA32" s="114"/>
      <c r="HB32" s="114"/>
      <c r="HC32" s="114"/>
      <c r="HD32" s="114"/>
      <c r="HE32" s="114"/>
      <c r="HF32" s="114"/>
      <c r="HG32" s="114"/>
      <c r="HH32" s="114"/>
      <c r="HI32" s="114"/>
      <c r="HJ32" s="114"/>
      <c r="HK32" s="114"/>
      <c r="HL32" s="114"/>
      <c r="HM32" s="114"/>
      <c r="HN32" s="114"/>
      <c r="HO32" s="114"/>
      <c r="HP32" s="114"/>
      <c r="HQ32" s="114"/>
      <c r="HR32" s="114"/>
      <c r="HS32" s="114"/>
      <c r="HT32" s="114"/>
      <c r="HU32" s="114"/>
      <c r="HV32" s="114"/>
      <c r="HW32" s="114"/>
      <c r="HX32" s="114"/>
      <c r="HY32" s="114"/>
      <c r="HZ32" s="114"/>
      <c r="IA32" s="114"/>
      <c r="IB32" s="114"/>
      <c r="IC32" s="114"/>
      <c r="ID32" s="114"/>
      <c r="IE32" s="114"/>
      <c r="IF32" s="114"/>
      <c r="IG32" s="114"/>
      <c r="IH32" s="114"/>
      <c r="II32" s="114"/>
      <c r="IJ32" s="114"/>
      <c r="IK32" s="114"/>
      <c r="IL32" s="114"/>
      <c r="IM32" s="114"/>
      <c r="IN32" s="114"/>
      <c r="IO32" s="114"/>
      <c r="IP32" s="114"/>
      <c r="IQ32" s="114"/>
      <c r="IR32" s="114"/>
      <c r="IS32" s="114"/>
      <c r="IT32" s="114"/>
      <c r="IU32" s="114"/>
      <c r="IV32" s="114"/>
      <c r="IW32" s="114"/>
      <c r="IX32" s="114"/>
      <c r="IY32" s="114"/>
      <c r="IZ32" s="114"/>
      <c r="JA32" s="114"/>
      <c r="JB32" s="114"/>
      <c r="JC32" s="114"/>
      <c r="JD32" s="114"/>
      <c r="JE32" s="114"/>
      <c r="JF32" s="114"/>
      <c r="JG32" s="114"/>
      <c r="JH32" s="114"/>
      <c r="JI32" s="114"/>
      <c r="JJ32" s="114"/>
      <c r="JK32" s="114"/>
      <c r="JL32" s="114"/>
      <c r="JM32" s="114"/>
      <c r="JN32" s="114"/>
      <c r="JO32" s="114"/>
      <c r="JP32" s="114"/>
      <c r="JQ32" s="114"/>
      <c r="JR32" s="114"/>
      <c r="JS32" s="114"/>
      <c r="JT32" s="114"/>
      <c r="JU32" s="114"/>
      <c r="JV32" s="114"/>
      <c r="JW32" s="114"/>
      <c r="JX32" s="114"/>
      <c r="JY32" s="114"/>
      <c r="JZ32" s="114"/>
      <c r="KA32" s="114"/>
      <c r="KB32" s="114"/>
      <c r="KC32" s="114"/>
      <c r="KD32" s="114"/>
      <c r="KE32" s="114"/>
      <c r="KF32" s="114"/>
      <c r="KG32" s="114"/>
      <c r="KH32" s="114"/>
      <c r="KI32" s="114"/>
      <c r="KJ32" s="114"/>
      <c r="KK32" s="114"/>
      <c r="KL32" s="114"/>
      <c r="KM32" s="114"/>
      <c r="KN32" s="114"/>
      <c r="KO32" s="114"/>
      <c r="KP32" s="114"/>
      <c r="KQ32" s="114"/>
      <c r="KR32" s="114"/>
      <c r="KS32" s="114"/>
      <c r="KT32" s="114"/>
      <c r="KU32" s="114"/>
      <c r="KV32" s="114"/>
      <c r="KW32" s="114"/>
      <c r="KX32" s="114"/>
      <c r="KY32" s="114"/>
      <c r="KZ32" s="114"/>
      <c r="LA32" s="114"/>
      <c r="LB32" s="114"/>
      <c r="LC32" s="114"/>
      <c r="LD32" s="114"/>
      <c r="LE32" s="114"/>
      <c r="LF32" s="114"/>
      <c r="LG32" s="114"/>
      <c r="LH32" s="114"/>
      <c r="LI32" s="114"/>
      <c r="LJ32" s="114"/>
      <c r="LK32" s="114"/>
      <c r="LL32" s="114"/>
      <c r="LM32" s="114"/>
      <c r="LN32" s="114"/>
      <c r="LO32" s="114"/>
      <c r="LP32" s="114"/>
      <c r="LQ32" s="114"/>
      <c r="LR32" s="114"/>
      <c r="LS32" s="114"/>
      <c r="LT32" s="114"/>
      <c r="LU32" s="114"/>
      <c r="LV32" s="114"/>
      <c r="LW32" s="114"/>
      <c r="LX32" s="114"/>
      <c r="LY32" s="114"/>
      <c r="LZ32" s="114"/>
      <c r="MA32" s="114"/>
      <c r="MB32" s="114"/>
      <c r="MC32" s="114"/>
      <c r="MD32" s="114"/>
      <c r="ME32" s="114"/>
      <c r="MF32" s="114"/>
      <c r="MG32" s="114"/>
      <c r="MH32" s="114"/>
      <c r="MI32" s="114"/>
      <c r="MJ32" s="114"/>
      <c r="MK32" s="114"/>
      <c r="ML32" s="114"/>
      <c r="MM32" s="114"/>
      <c r="MN32" s="114"/>
      <c r="MO32" s="114"/>
      <c r="MP32" s="114"/>
      <c r="MQ32" s="114"/>
      <c r="MR32" s="114"/>
      <c r="MS32" s="114"/>
      <c r="MT32" s="114"/>
      <c r="MU32" s="114"/>
      <c r="MV32" s="114"/>
      <c r="MW32" s="114"/>
      <c r="MX32" s="114"/>
      <c r="MY32" s="114"/>
      <c r="MZ32" s="114"/>
      <c r="NA32" s="114"/>
      <c r="NB32" s="114"/>
      <c r="NC32" s="114"/>
      <c r="ND32" s="114"/>
      <c r="NE32" s="114"/>
      <c r="NF32" s="114"/>
      <c r="NG32" s="114"/>
      <c r="NH32" s="114"/>
      <c r="NI32" s="114"/>
      <c r="NJ32" s="114"/>
      <c r="NK32" s="114"/>
      <c r="NL32" s="114"/>
      <c r="NM32" s="114"/>
      <c r="NN32" s="114"/>
      <c r="NO32" s="114"/>
      <c r="NP32" s="114"/>
      <c r="NQ32" s="114"/>
      <c r="NR32" s="114"/>
      <c r="NS32" s="114"/>
      <c r="NT32" s="114"/>
      <c r="NU32" s="114"/>
      <c r="NV32" s="114"/>
      <c r="NW32" s="114"/>
      <c r="NX32" s="114"/>
      <c r="NY32" s="114"/>
      <c r="NZ32" s="114"/>
      <c r="OA32" s="114"/>
      <c r="OB32" s="114"/>
      <c r="OC32" s="114"/>
      <c r="OD32" s="114"/>
      <c r="OE32" s="114"/>
      <c r="OF32" s="114"/>
      <c r="OG32" s="114"/>
      <c r="OH32" s="114"/>
      <c r="OI32" s="114"/>
      <c r="OJ32" s="114"/>
      <c r="OK32" s="114"/>
      <c r="OL32" s="114"/>
      <c r="OM32" s="114"/>
      <c r="ON32" s="114"/>
      <c r="OO32" s="114"/>
      <c r="OP32" s="114"/>
      <c r="OQ32" s="114"/>
      <c r="OR32" s="114"/>
      <c r="OS32" s="114"/>
      <c r="OT32" s="114"/>
      <c r="OU32" s="114"/>
      <c r="OV32" s="114"/>
      <c r="OW32" s="114"/>
      <c r="OX32" s="114"/>
      <c r="OY32" s="114"/>
      <c r="OZ32" s="114"/>
      <c r="PA32" s="114"/>
      <c r="PB32" s="114"/>
      <c r="PC32" s="114"/>
      <c r="PD32" s="114"/>
      <c r="PE32" s="114"/>
      <c r="PF32" s="114"/>
      <c r="PG32" s="114"/>
      <c r="PH32" s="114"/>
      <c r="PI32" s="114"/>
      <c r="PJ32" s="114"/>
      <c r="PK32" s="114"/>
      <c r="PL32" s="114"/>
      <c r="PM32" s="114"/>
      <c r="PN32" s="114"/>
      <c r="PO32" s="114"/>
      <c r="PP32" s="114"/>
      <c r="PQ32" s="114"/>
      <c r="PR32" s="114"/>
      <c r="PS32" s="114"/>
      <c r="PT32" s="114"/>
      <c r="PU32" s="114"/>
      <c r="PV32" s="114"/>
      <c r="PW32" s="114"/>
      <c r="PX32" s="114"/>
      <c r="PY32" s="114"/>
      <c r="PZ32" s="114"/>
      <c r="QA32" s="114"/>
      <c r="QB32" s="114"/>
      <c r="QC32" s="114"/>
      <c r="QD32" s="114"/>
      <c r="QE32" s="114"/>
      <c r="QF32" s="114"/>
      <c r="QG32" s="114"/>
      <c r="QH32" s="114"/>
      <c r="QI32" s="114"/>
      <c r="QJ32" s="114"/>
      <c r="QK32" s="114"/>
      <c r="QL32" s="114"/>
      <c r="QM32" s="114"/>
      <c r="QN32" s="114"/>
      <c r="QO32" s="114"/>
      <c r="QP32" s="114"/>
      <c r="QQ32" s="114"/>
      <c r="QR32" s="114"/>
      <c r="QS32" s="114"/>
      <c r="QT32" s="114"/>
      <c r="QU32" s="114"/>
      <c r="QV32" s="114"/>
      <c r="QW32" s="114"/>
      <c r="QX32" s="114"/>
      <c r="QY32" s="114"/>
      <c r="QZ32" s="114"/>
      <c r="RA32" s="114"/>
      <c r="RB32" s="114"/>
      <c r="RC32" s="114"/>
      <c r="RD32" s="114"/>
      <c r="RE32" s="114"/>
      <c r="RF32" s="114"/>
      <c r="RG32" s="114"/>
      <c r="RH32" s="114"/>
      <c r="RI32" s="114"/>
      <c r="RJ32" s="114"/>
      <c r="RK32" s="114"/>
      <c r="RL32" s="114"/>
      <c r="RM32" s="114"/>
      <c r="RN32" s="114"/>
      <c r="RO32" s="114"/>
      <c r="RP32" s="114"/>
      <c r="RQ32" s="114"/>
      <c r="RR32" s="114"/>
      <c r="RS32" s="114"/>
      <c r="RT32" s="114"/>
      <c r="RU32" s="114"/>
      <c r="RV32" s="114"/>
      <c r="RW32" s="114"/>
      <c r="RX32" s="114"/>
      <c r="RY32" s="114"/>
      <c r="RZ32" s="114"/>
      <c r="SA32" s="114"/>
      <c r="SB32" s="114"/>
      <c r="SC32" s="114"/>
      <c r="SD32" s="114"/>
      <c r="SE32" s="114"/>
      <c r="SF32" s="114"/>
      <c r="SG32" s="114"/>
      <c r="SH32" s="114"/>
      <c r="SI32" s="114"/>
      <c r="SJ32" s="114"/>
      <c r="SK32" s="114"/>
      <c r="SL32" s="114"/>
      <c r="SM32" s="114"/>
      <c r="SN32" s="114"/>
      <c r="SO32" s="114"/>
      <c r="SP32" s="114"/>
      <c r="SQ32" s="114"/>
      <c r="SR32" s="114"/>
      <c r="SS32" s="114"/>
      <c r="ST32" s="114"/>
      <c r="SU32" s="114"/>
      <c r="SV32" s="114"/>
      <c r="SW32" s="114"/>
      <c r="SX32" s="114"/>
      <c r="SY32" s="114"/>
      <c r="SZ32" s="114"/>
      <c r="TA32" s="114"/>
      <c r="TB32" s="114"/>
      <c r="TC32" s="114"/>
      <c r="TD32" s="114"/>
      <c r="TE32" s="114"/>
      <c r="TF32" s="114"/>
      <c r="TG32" s="114"/>
      <c r="TH32" s="114"/>
      <c r="TI32" s="114"/>
      <c r="TJ32" s="114"/>
      <c r="TK32" s="114"/>
      <c r="TL32" s="114"/>
      <c r="TM32" s="114"/>
      <c r="TN32" s="114"/>
      <c r="TO32" s="114"/>
      <c r="TP32" s="114"/>
      <c r="TQ32" s="114"/>
      <c r="TR32" s="114"/>
      <c r="TS32" s="114"/>
      <c r="TT32" s="114"/>
      <c r="TU32" s="114"/>
      <c r="TV32" s="114"/>
      <c r="TW32" s="114"/>
      <c r="TX32" s="114"/>
      <c r="TY32" s="114"/>
      <c r="TZ32" s="114"/>
      <c r="UA32" s="114"/>
      <c r="UB32" s="114"/>
      <c r="UC32" s="114"/>
      <c r="UD32" s="114"/>
      <c r="UE32" s="114"/>
      <c r="UF32" s="114"/>
      <c r="UG32" s="114"/>
      <c r="UH32" s="114"/>
      <c r="UI32" s="114"/>
      <c r="UJ32" s="114"/>
      <c r="UK32" s="114"/>
      <c r="UL32" s="114"/>
      <c r="UM32" s="114"/>
      <c r="UN32" s="114"/>
      <c r="UO32" s="114"/>
      <c r="UP32" s="114"/>
      <c r="UQ32" s="114"/>
      <c r="UR32" s="114"/>
      <c r="US32" s="114"/>
      <c r="UT32" s="114"/>
      <c r="UU32" s="114"/>
      <c r="UV32" s="114"/>
      <c r="UW32" s="114"/>
      <c r="UX32" s="114"/>
      <c r="UY32" s="114"/>
      <c r="UZ32" s="114"/>
      <c r="VA32" s="114"/>
      <c r="VB32" s="114"/>
      <c r="VC32" s="114"/>
      <c r="VD32" s="114"/>
      <c r="VE32" s="114"/>
      <c r="VF32" s="114"/>
      <c r="VG32" s="114"/>
      <c r="VH32" s="114"/>
      <c r="VI32" s="114"/>
      <c r="VJ32" s="114"/>
      <c r="VK32" s="114"/>
      <c r="VL32" s="114"/>
      <c r="VM32" s="114"/>
      <c r="VN32" s="114"/>
      <c r="VO32" s="114"/>
      <c r="VP32" s="114"/>
      <c r="VQ32" s="114"/>
      <c r="VR32" s="114"/>
      <c r="VS32" s="114"/>
      <c r="VT32" s="114"/>
      <c r="VU32" s="114"/>
      <c r="VV32" s="114"/>
      <c r="VW32" s="114"/>
      <c r="VX32" s="114"/>
      <c r="VY32" s="114"/>
      <c r="VZ32" s="114"/>
      <c r="WA32" s="114"/>
      <c r="WB32" s="114"/>
      <c r="WC32" s="114"/>
      <c r="WD32" s="114"/>
      <c r="WE32" s="114"/>
      <c r="WF32" s="114"/>
      <c r="WG32" s="114"/>
      <c r="WH32" s="114"/>
      <c r="WI32" s="114"/>
      <c r="WJ32" s="114"/>
      <c r="WK32" s="114"/>
      <c r="WL32" s="114"/>
      <c r="WM32" s="114"/>
      <c r="WN32" s="114"/>
      <c r="WO32" s="114"/>
      <c r="WP32" s="114"/>
      <c r="WQ32" s="114"/>
      <c r="WR32" s="114"/>
      <c r="WS32" s="114"/>
      <c r="WT32" s="114"/>
      <c r="WU32" s="114"/>
      <c r="WV32" s="114"/>
      <c r="WW32" s="114"/>
      <c r="WX32" s="114"/>
      <c r="WY32" s="114"/>
      <c r="WZ32" s="114"/>
      <c r="XA32" s="114"/>
      <c r="XB32" s="114"/>
      <c r="XC32" s="114"/>
      <c r="XD32" s="114"/>
      <c r="XE32" s="114"/>
      <c r="XF32" s="114"/>
      <c r="XG32" s="114"/>
      <c r="XH32" s="114"/>
      <c r="XI32" s="114"/>
      <c r="XJ32" s="114"/>
      <c r="XK32" s="114"/>
      <c r="XL32" s="114"/>
      <c r="XM32" s="114"/>
      <c r="XN32" s="114"/>
      <c r="XO32" s="114"/>
      <c r="XP32" s="114"/>
      <c r="XQ32" s="114"/>
      <c r="XR32" s="114"/>
      <c r="XS32" s="114"/>
      <c r="XT32" s="114"/>
      <c r="XU32" s="114"/>
      <c r="XV32" s="114"/>
      <c r="XW32" s="114"/>
      <c r="XX32" s="114"/>
      <c r="XY32" s="114"/>
      <c r="XZ32" s="114"/>
      <c r="YA32" s="114"/>
      <c r="YB32" s="114"/>
      <c r="YC32" s="114"/>
      <c r="YD32" s="114"/>
      <c r="YE32" s="114"/>
      <c r="YF32" s="114"/>
      <c r="YG32" s="114"/>
      <c r="YH32" s="114"/>
      <c r="YI32" s="114"/>
      <c r="YJ32" s="114"/>
      <c r="YK32" s="114"/>
      <c r="YL32" s="114"/>
      <c r="YM32" s="114"/>
      <c r="YN32" s="114"/>
      <c r="YO32" s="114"/>
      <c r="YP32" s="114"/>
      <c r="YQ32" s="114"/>
      <c r="YR32" s="114"/>
      <c r="YS32" s="114"/>
      <c r="YT32" s="114"/>
      <c r="YU32" s="114"/>
      <c r="YV32" s="114"/>
      <c r="YW32" s="114"/>
      <c r="YX32" s="114"/>
      <c r="YY32" s="114"/>
      <c r="YZ32" s="114"/>
      <c r="ZA32" s="114"/>
      <c r="ZB32" s="114"/>
      <c r="ZC32" s="114"/>
      <c r="ZD32" s="114"/>
      <c r="ZE32" s="114"/>
      <c r="ZF32" s="114"/>
      <c r="ZG32" s="114"/>
      <c r="ZH32" s="114"/>
      <c r="ZI32" s="114"/>
      <c r="ZJ32" s="114"/>
      <c r="ZK32" s="114"/>
      <c r="ZL32" s="114"/>
      <c r="ZM32" s="114"/>
      <c r="ZN32" s="114"/>
      <c r="ZO32" s="114"/>
      <c r="ZP32" s="114"/>
      <c r="ZQ32" s="114"/>
      <c r="ZR32" s="114"/>
      <c r="ZS32" s="114"/>
      <c r="ZT32" s="114"/>
      <c r="ZU32" s="114"/>
      <c r="ZV32" s="114"/>
      <c r="ZW32" s="114"/>
      <c r="ZX32" s="114"/>
      <c r="ZY32" s="114"/>
      <c r="ZZ32" s="114"/>
      <c r="AAA32" s="114"/>
      <c r="AAB32" s="114"/>
      <c r="AAC32" s="114"/>
      <c r="AAD32" s="114"/>
      <c r="AAE32" s="114"/>
      <c r="AAF32" s="114"/>
      <c r="AAG32" s="114"/>
      <c r="AAH32" s="114"/>
      <c r="AAI32" s="114"/>
      <c r="AAJ32" s="114"/>
      <c r="AAK32" s="114"/>
      <c r="AAL32" s="114"/>
      <c r="AAM32" s="114"/>
      <c r="AAN32" s="114"/>
      <c r="AAO32" s="114"/>
      <c r="AAP32" s="114"/>
      <c r="AAQ32" s="114"/>
      <c r="AAR32" s="114"/>
      <c r="AAS32" s="114"/>
      <c r="AAT32" s="114"/>
      <c r="AAU32" s="114"/>
      <c r="AAV32" s="114"/>
      <c r="AAW32" s="114"/>
      <c r="AAX32" s="114"/>
      <c r="AAY32" s="114"/>
      <c r="AAZ32" s="114"/>
      <c r="ABA32" s="114"/>
      <c r="ABB32" s="114"/>
      <c r="ABC32" s="114"/>
      <c r="ABD32" s="114"/>
      <c r="ABE32" s="114"/>
      <c r="ABF32" s="114"/>
      <c r="ABG32" s="114"/>
      <c r="ABH32" s="114"/>
      <c r="ABI32" s="114"/>
      <c r="ABJ32" s="114"/>
      <c r="ABK32" s="114"/>
      <c r="ABL32" s="114"/>
      <c r="ABM32" s="114"/>
      <c r="ABN32" s="114"/>
      <c r="ABO32" s="114"/>
      <c r="ABP32" s="114"/>
      <c r="ABQ32" s="114"/>
      <c r="ABR32" s="114"/>
      <c r="ABS32" s="114"/>
      <c r="ABT32" s="114"/>
      <c r="ABU32" s="114"/>
      <c r="ABV32" s="114"/>
      <c r="ABW32" s="114"/>
      <c r="ABX32" s="114"/>
      <c r="ABY32" s="114"/>
      <c r="ABZ32" s="114"/>
      <c r="ACA32" s="114"/>
      <c r="ACB32" s="114"/>
      <c r="ACC32" s="114"/>
      <c r="ACD32" s="114"/>
      <c r="ACE32" s="114"/>
      <c r="ACF32" s="114"/>
      <c r="ACG32" s="114"/>
      <c r="ACH32" s="114"/>
      <c r="ACI32" s="114"/>
      <c r="ACJ32" s="114"/>
      <c r="ACK32" s="114"/>
      <c r="ACL32" s="114"/>
      <c r="ACM32" s="114"/>
      <c r="ACN32" s="114"/>
      <c r="ACO32" s="114"/>
      <c r="ACP32" s="114"/>
      <c r="ACQ32" s="114"/>
      <c r="ACR32" s="114"/>
      <c r="ACS32" s="114"/>
      <c r="ACT32" s="114"/>
      <c r="ACU32" s="114"/>
      <c r="ACV32" s="114"/>
      <c r="ACW32" s="114"/>
      <c r="ACX32" s="114"/>
      <c r="ACY32" s="114"/>
      <c r="ACZ32" s="114"/>
      <c r="ADA32" s="114"/>
      <c r="ADB32" s="114"/>
      <c r="ADC32" s="114"/>
      <c r="ADD32" s="114"/>
      <c r="ADE32" s="114"/>
      <c r="ADF32" s="114"/>
      <c r="ADG32" s="114"/>
      <c r="ADH32" s="114"/>
      <c r="ADI32" s="114"/>
      <c r="ADJ32" s="114"/>
      <c r="ADK32" s="114"/>
      <c r="ADL32" s="114"/>
      <c r="ADM32" s="114"/>
      <c r="ADN32" s="114"/>
      <c r="ADO32" s="114"/>
      <c r="ADP32" s="114"/>
      <c r="ADQ32" s="114"/>
      <c r="ADR32" s="114"/>
      <c r="ADS32" s="114"/>
      <c r="ADT32" s="114"/>
      <c r="ADU32" s="114"/>
      <c r="ADV32" s="114"/>
      <c r="ADW32" s="114"/>
      <c r="ADX32" s="114"/>
      <c r="ADY32" s="114"/>
      <c r="ADZ32" s="114"/>
      <c r="AEA32" s="114"/>
      <c r="AEB32" s="114"/>
      <c r="AEC32" s="114"/>
      <c r="AED32" s="114"/>
      <c r="AEE32" s="114"/>
      <c r="AEF32" s="114"/>
      <c r="AEG32" s="114"/>
      <c r="AEH32" s="114"/>
      <c r="AEI32" s="114"/>
      <c r="AEJ32" s="114"/>
      <c r="AEK32" s="114"/>
      <c r="AEL32" s="114"/>
      <c r="AEM32" s="114"/>
      <c r="AEN32" s="114"/>
      <c r="AEO32" s="114"/>
      <c r="AEP32" s="114"/>
      <c r="AEQ32" s="114"/>
      <c r="AER32" s="114"/>
      <c r="AES32" s="114"/>
      <c r="AET32" s="114"/>
      <c r="AEU32" s="114"/>
      <c r="AEV32" s="114"/>
      <c r="AEW32" s="114"/>
      <c r="AEX32" s="114"/>
      <c r="AEY32" s="114"/>
      <c r="AEZ32" s="114"/>
      <c r="AFA32" s="114"/>
      <c r="AFB32" s="114"/>
      <c r="AFC32" s="114"/>
      <c r="AFD32" s="114"/>
      <c r="AFE32" s="114"/>
      <c r="AFF32" s="114"/>
      <c r="AFG32" s="114"/>
      <c r="AFH32" s="114"/>
      <c r="AFI32" s="114"/>
      <c r="AFJ32" s="114"/>
      <c r="AFK32" s="114"/>
      <c r="AFL32" s="114"/>
      <c r="AFM32" s="114"/>
      <c r="AFN32" s="114"/>
      <c r="AFO32" s="114"/>
      <c r="AFP32" s="114"/>
      <c r="AFQ32" s="114"/>
      <c r="AFR32" s="114"/>
      <c r="AFS32" s="114"/>
      <c r="AFT32" s="114"/>
      <c r="AFU32" s="114"/>
      <c r="AFV32" s="114"/>
      <c r="AFW32" s="114"/>
      <c r="AFX32" s="114"/>
      <c r="AFY32" s="114"/>
      <c r="AFZ32" s="114"/>
      <c r="AGA32" s="114"/>
      <c r="AGB32" s="114"/>
      <c r="AGC32" s="114"/>
      <c r="AGD32" s="114"/>
      <c r="AGE32" s="114"/>
      <c r="AGF32" s="114"/>
      <c r="AGG32" s="114"/>
      <c r="AGH32" s="114"/>
      <c r="AGI32" s="114"/>
      <c r="AGJ32" s="114"/>
      <c r="AGK32" s="114"/>
      <c r="AGL32" s="114"/>
      <c r="AGM32" s="114"/>
      <c r="AGN32" s="114"/>
      <c r="AGO32" s="114"/>
      <c r="AGP32" s="114"/>
      <c r="AGQ32" s="114"/>
      <c r="AGR32" s="114"/>
      <c r="AGS32" s="114"/>
      <c r="AGT32" s="114"/>
      <c r="AGU32" s="114"/>
      <c r="AGV32" s="114"/>
      <c r="AGW32" s="114"/>
      <c r="AGX32" s="114"/>
      <c r="AGY32" s="114"/>
      <c r="AGZ32" s="114"/>
      <c r="AHA32" s="114"/>
      <c r="AHB32" s="114"/>
      <c r="AHC32" s="114"/>
      <c r="AHD32" s="114"/>
      <c r="AHE32" s="114"/>
      <c r="AHF32" s="114"/>
      <c r="AHG32" s="114"/>
      <c r="AHH32" s="114"/>
      <c r="AHI32" s="114"/>
      <c r="AHJ32" s="114"/>
      <c r="AHK32" s="114"/>
      <c r="AHL32" s="114"/>
      <c r="AHM32" s="114"/>
      <c r="AHN32" s="114"/>
      <c r="AHO32" s="114"/>
      <c r="AHP32" s="114"/>
      <c r="AHQ32" s="114"/>
      <c r="AHR32" s="114"/>
      <c r="AHS32" s="114"/>
      <c r="AHT32" s="114"/>
      <c r="AHU32" s="114"/>
      <c r="AHV32" s="114"/>
      <c r="AHW32" s="114"/>
      <c r="AHX32" s="114"/>
      <c r="AHY32" s="114"/>
      <c r="AHZ32" s="114"/>
      <c r="AIA32" s="114"/>
      <c r="AIB32" s="114"/>
      <c r="AIC32" s="114"/>
      <c r="AID32" s="114"/>
      <c r="AIE32" s="114"/>
      <c r="AIF32" s="114"/>
      <c r="AIG32" s="114"/>
      <c r="AIH32" s="114"/>
      <c r="AII32" s="114"/>
      <c r="AIJ32" s="114"/>
      <c r="AIK32" s="114"/>
      <c r="AIL32" s="114"/>
      <c r="AIM32" s="114"/>
      <c r="AIN32" s="114"/>
      <c r="AIO32" s="114"/>
      <c r="AIP32" s="114"/>
      <c r="AIQ32" s="114"/>
      <c r="AIR32" s="114"/>
      <c r="AIS32" s="114"/>
      <c r="AIT32" s="114"/>
      <c r="AIU32" s="114"/>
      <c r="AIV32" s="114"/>
      <c r="AIW32" s="114"/>
      <c r="AIX32" s="114"/>
      <c r="AIY32" s="114"/>
      <c r="AIZ32" s="114"/>
      <c r="AJA32" s="114"/>
      <c r="AJB32" s="114"/>
      <c r="AJC32" s="114"/>
      <c r="AJD32" s="114"/>
      <c r="AJE32" s="114"/>
      <c r="AJF32" s="114"/>
      <c r="AJG32" s="114"/>
      <c r="AJH32" s="114"/>
      <c r="AJI32" s="114"/>
      <c r="AJJ32" s="114"/>
      <c r="AJK32" s="114"/>
      <c r="AJL32" s="114"/>
      <c r="AJM32" s="114"/>
      <c r="AJN32" s="114"/>
      <c r="AJO32" s="114"/>
      <c r="AJP32" s="114"/>
      <c r="AJQ32" s="114"/>
      <c r="AJR32" s="114"/>
      <c r="AJS32" s="114"/>
      <c r="AJT32" s="114"/>
      <c r="AJU32" s="114"/>
      <c r="AJV32" s="114"/>
      <c r="AJW32" s="114"/>
      <c r="AJX32" s="114"/>
      <c r="AJY32" s="114"/>
      <c r="AJZ32" s="114"/>
      <c r="AKA32" s="114"/>
      <c r="AKB32" s="114"/>
      <c r="AKC32" s="114"/>
      <c r="AKD32" s="114"/>
      <c r="AKE32" s="114"/>
      <c r="AKF32" s="114"/>
    </row>
    <row r="33" spans="1:968" s="115" customFormat="1" ht="100.5" customHeight="1" thickBot="1" x14ac:dyDescent="0.3">
      <c r="A33" s="114"/>
      <c r="B33" s="110"/>
      <c r="C33" s="403" t="s">
        <v>608</v>
      </c>
      <c r="D33" s="428" t="s">
        <v>627</v>
      </c>
      <c r="E33" s="321" t="s">
        <v>353</v>
      </c>
      <c r="F33" s="290" t="s">
        <v>354</v>
      </c>
      <c r="G33" s="292">
        <v>500000</v>
      </c>
      <c r="H33" s="293">
        <v>354653.51</v>
      </c>
      <c r="I33" s="324">
        <v>145346.49</v>
      </c>
      <c r="J33" s="325">
        <v>0</v>
      </c>
      <c r="K33" s="325">
        <v>0</v>
      </c>
      <c r="L33" s="325">
        <v>0</v>
      </c>
      <c r="M33" s="326"/>
      <c r="N33" s="325"/>
      <c r="O33" s="325"/>
      <c r="P33" s="325"/>
      <c r="Q33" s="325"/>
      <c r="R33" s="325"/>
      <c r="S33" s="325"/>
      <c r="T33" s="325"/>
      <c r="U33" s="325"/>
      <c r="V33" s="325"/>
      <c r="W33" s="325"/>
      <c r="X33" s="325">
        <v>354653.51</v>
      </c>
      <c r="Y33" s="325"/>
      <c r="Z33" s="325">
        <v>0</v>
      </c>
      <c r="AA33" s="325">
        <v>145346.49</v>
      </c>
      <c r="AB33" s="325"/>
      <c r="AC33" s="325"/>
      <c r="AD33" s="325"/>
      <c r="AE33" s="113">
        <f t="shared" si="0"/>
        <v>0</v>
      </c>
      <c r="AF33" s="207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  <c r="AT33" s="114"/>
      <c r="AU33" s="114"/>
      <c r="AV33" s="114"/>
      <c r="AW33" s="114"/>
      <c r="AX33" s="114"/>
      <c r="AY33" s="114"/>
      <c r="AZ33" s="114"/>
      <c r="BA33" s="114"/>
      <c r="BB33" s="114"/>
      <c r="BC33" s="114"/>
      <c r="BD33" s="114"/>
      <c r="BE33" s="114"/>
      <c r="BF33" s="114"/>
      <c r="BG33" s="114"/>
      <c r="BH33" s="114"/>
      <c r="BI33" s="114"/>
      <c r="BJ33" s="114"/>
      <c r="BK33" s="114"/>
      <c r="BL33" s="114"/>
      <c r="BM33" s="114"/>
      <c r="BN33" s="114"/>
      <c r="BO33" s="114"/>
      <c r="BP33" s="114"/>
      <c r="BQ33" s="114"/>
      <c r="BR33" s="114"/>
      <c r="BS33" s="114"/>
      <c r="BT33" s="114"/>
      <c r="BU33" s="114"/>
      <c r="BV33" s="114"/>
      <c r="BW33" s="114"/>
      <c r="BX33" s="114"/>
      <c r="BY33" s="114"/>
      <c r="BZ33" s="114"/>
      <c r="CA33" s="114"/>
      <c r="CB33" s="114"/>
      <c r="CC33" s="114"/>
      <c r="CD33" s="114"/>
      <c r="CE33" s="114"/>
      <c r="CF33" s="114"/>
      <c r="CG33" s="114"/>
      <c r="CH33" s="114"/>
      <c r="CI33" s="114"/>
      <c r="CJ33" s="114"/>
      <c r="CK33" s="114"/>
      <c r="CL33" s="114"/>
      <c r="CM33" s="114"/>
      <c r="CN33" s="114"/>
      <c r="CO33" s="114"/>
      <c r="CP33" s="114"/>
      <c r="CQ33" s="114"/>
      <c r="CR33" s="114"/>
      <c r="CS33" s="114"/>
      <c r="CT33" s="114"/>
      <c r="CU33" s="114"/>
      <c r="CV33" s="114"/>
      <c r="CW33" s="114"/>
      <c r="CX33" s="114"/>
      <c r="CY33" s="114"/>
      <c r="CZ33" s="114"/>
      <c r="DA33" s="114"/>
      <c r="DB33" s="114"/>
      <c r="DC33" s="114"/>
      <c r="DD33" s="114"/>
      <c r="DE33" s="114"/>
      <c r="DF33" s="114"/>
      <c r="DG33" s="114"/>
      <c r="DH33" s="114"/>
      <c r="DI33" s="114"/>
      <c r="DJ33" s="114"/>
      <c r="DK33" s="114"/>
      <c r="DL33" s="114"/>
      <c r="DM33" s="114"/>
      <c r="DN33" s="114"/>
      <c r="DO33" s="114"/>
      <c r="DP33" s="114"/>
      <c r="DQ33" s="114"/>
      <c r="DR33" s="114"/>
      <c r="DS33" s="114"/>
      <c r="DT33" s="114"/>
      <c r="DU33" s="114"/>
      <c r="DV33" s="114"/>
      <c r="DW33" s="114"/>
      <c r="DX33" s="114"/>
      <c r="DY33" s="114"/>
      <c r="DZ33" s="114"/>
      <c r="EA33" s="114"/>
      <c r="EB33" s="114"/>
      <c r="EC33" s="114"/>
      <c r="ED33" s="114"/>
      <c r="EE33" s="114"/>
      <c r="EF33" s="114"/>
      <c r="EG33" s="114"/>
      <c r="EH33" s="114"/>
      <c r="EI33" s="114"/>
      <c r="EJ33" s="114"/>
      <c r="EK33" s="114"/>
      <c r="EL33" s="114"/>
      <c r="EM33" s="114"/>
      <c r="EN33" s="114"/>
      <c r="EO33" s="114"/>
      <c r="EP33" s="114"/>
      <c r="EQ33" s="114"/>
      <c r="ER33" s="114"/>
      <c r="ES33" s="114"/>
      <c r="ET33" s="114"/>
      <c r="EU33" s="114"/>
      <c r="EV33" s="114"/>
      <c r="EW33" s="114"/>
      <c r="EX33" s="114"/>
      <c r="EY33" s="114"/>
      <c r="EZ33" s="114"/>
      <c r="FA33" s="114"/>
      <c r="FB33" s="114"/>
      <c r="FC33" s="114"/>
      <c r="FD33" s="114"/>
      <c r="FE33" s="114"/>
      <c r="FF33" s="114"/>
      <c r="FG33" s="114"/>
      <c r="FH33" s="114"/>
      <c r="FI33" s="114"/>
      <c r="FJ33" s="114"/>
      <c r="FK33" s="114"/>
      <c r="FL33" s="114"/>
      <c r="FM33" s="114"/>
      <c r="FN33" s="114"/>
      <c r="FO33" s="114"/>
      <c r="FP33" s="114"/>
      <c r="FQ33" s="114"/>
      <c r="FR33" s="114"/>
      <c r="FS33" s="114"/>
      <c r="FT33" s="114"/>
      <c r="FU33" s="114"/>
      <c r="FV33" s="114"/>
      <c r="FW33" s="114"/>
      <c r="FX33" s="114"/>
      <c r="FY33" s="114"/>
      <c r="FZ33" s="114"/>
      <c r="GA33" s="114"/>
      <c r="GB33" s="114"/>
      <c r="GC33" s="114"/>
      <c r="GD33" s="114"/>
      <c r="GE33" s="114"/>
      <c r="GF33" s="114"/>
      <c r="GG33" s="114"/>
      <c r="GH33" s="114"/>
      <c r="GI33" s="114"/>
      <c r="GJ33" s="114"/>
      <c r="GK33" s="114"/>
      <c r="GL33" s="114"/>
      <c r="GM33" s="114"/>
      <c r="GN33" s="114"/>
      <c r="GO33" s="114"/>
      <c r="GP33" s="114"/>
      <c r="GQ33" s="114"/>
      <c r="GR33" s="114"/>
      <c r="GS33" s="114"/>
      <c r="GT33" s="114"/>
      <c r="GU33" s="114"/>
      <c r="GV33" s="114"/>
      <c r="GW33" s="114"/>
      <c r="GX33" s="114"/>
      <c r="GY33" s="114"/>
      <c r="GZ33" s="114"/>
      <c r="HA33" s="114"/>
      <c r="HB33" s="114"/>
      <c r="HC33" s="114"/>
      <c r="HD33" s="114"/>
      <c r="HE33" s="114"/>
      <c r="HF33" s="114"/>
      <c r="HG33" s="114"/>
      <c r="HH33" s="114"/>
      <c r="HI33" s="114"/>
      <c r="HJ33" s="114"/>
      <c r="HK33" s="114"/>
      <c r="HL33" s="114"/>
      <c r="HM33" s="114"/>
      <c r="HN33" s="114"/>
      <c r="HO33" s="114"/>
      <c r="HP33" s="114"/>
      <c r="HQ33" s="114"/>
      <c r="HR33" s="114"/>
      <c r="HS33" s="114"/>
      <c r="HT33" s="114"/>
      <c r="HU33" s="114"/>
      <c r="HV33" s="114"/>
      <c r="HW33" s="114"/>
      <c r="HX33" s="114"/>
      <c r="HY33" s="114"/>
      <c r="HZ33" s="114"/>
      <c r="IA33" s="114"/>
      <c r="IB33" s="114"/>
      <c r="IC33" s="114"/>
      <c r="ID33" s="114"/>
      <c r="IE33" s="114"/>
      <c r="IF33" s="114"/>
      <c r="IG33" s="114"/>
      <c r="IH33" s="114"/>
      <c r="II33" s="114"/>
      <c r="IJ33" s="114"/>
      <c r="IK33" s="114"/>
      <c r="IL33" s="114"/>
      <c r="IM33" s="114"/>
      <c r="IN33" s="114"/>
      <c r="IO33" s="114"/>
      <c r="IP33" s="114"/>
      <c r="IQ33" s="114"/>
      <c r="IR33" s="114"/>
      <c r="IS33" s="114"/>
      <c r="IT33" s="114"/>
      <c r="IU33" s="114"/>
      <c r="IV33" s="114"/>
      <c r="IW33" s="114"/>
      <c r="IX33" s="114"/>
      <c r="IY33" s="114"/>
      <c r="IZ33" s="114"/>
      <c r="JA33" s="114"/>
      <c r="JB33" s="114"/>
      <c r="JC33" s="114"/>
      <c r="JD33" s="114"/>
      <c r="JE33" s="114"/>
      <c r="JF33" s="114"/>
      <c r="JG33" s="114"/>
      <c r="JH33" s="114"/>
      <c r="JI33" s="114"/>
      <c r="JJ33" s="114"/>
      <c r="JK33" s="114"/>
      <c r="JL33" s="114"/>
      <c r="JM33" s="114"/>
      <c r="JN33" s="114"/>
      <c r="JO33" s="114"/>
      <c r="JP33" s="114"/>
      <c r="JQ33" s="114"/>
      <c r="JR33" s="114"/>
      <c r="JS33" s="114"/>
      <c r="JT33" s="114"/>
      <c r="JU33" s="114"/>
      <c r="JV33" s="114"/>
      <c r="JW33" s="114"/>
      <c r="JX33" s="114"/>
      <c r="JY33" s="114"/>
      <c r="JZ33" s="114"/>
      <c r="KA33" s="114"/>
      <c r="KB33" s="114"/>
      <c r="KC33" s="114"/>
      <c r="KD33" s="114"/>
      <c r="KE33" s="114"/>
      <c r="KF33" s="114"/>
      <c r="KG33" s="114"/>
      <c r="KH33" s="114"/>
      <c r="KI33" s="114"/>
      <c r="KJ33" s="114"/>
      <c r="KK33" s="114"/>
      <c r="KL33" s="114"/>
      <c r="KM33" s="114"/>
      <c r="KN33" s="114"/>
      <c r="KO33" s="114"/>
      <c r="KP33" s="114"/>
      <c r="KQ33" s="114"/>
      <c r="KR33" s="114"/>
      <c r="KS33" s="114"/>
      <c r="KT33" s="114"/>
      <c r="KU33" s="114"/>
      <c r="KV33" s="114"/>
      <c r="KW33" s="114"/>
      <c r="KX33" s="114"/>
      <c r="KY33" s="114"/>
      <c r="KZ33" s="114"/>
      <c r="LA33" s="114"/>
      <c r="LB33" s="114"/>
      <c r="LC33" s="114"/>
      <c r="LD33" s="114"/>
      <c r="LE33" s="114"/>
      <c r="LF33" s="114"/>
      <c r="LG33" s="114"/>
      <c r="LH33" s="114"/>
      <c r="LI33" s="114"/>
      <c r="LJ33" s="114"/>
      <c r="LK33" s="114"/>
      <c r="LL33" s="114"/>
      <c r="LM33" s="114"/>
      <c r="LN33" s="114"/>
      <c r="LO33" s="114"/>
      <c r="LP33" s="114"/>
      <c r="LQ33" s="114"/>
      <c r="LR33" s="114"/>
      <c r="LS33" s="114"/>
      <c r="LT33" s="114"/>
      <c r="LU33" s="114"/>
      <c r="LV33" s="114"/>
      <c r="LW33" s="114"/>
      <c r="LX33" s="114"/>
      <c r="LY33" s="114"/>
      <c r="LZ33" s="114"/>
      <c r="MA33" s="114"/>
      <c r="MB33" s="114"/>
      <c r="MC33" s="114"/>
      <c r="MD33" s="114"/>
      <c r="ME33" s="114"/>
      <c r="MF33" s="114"/>
      <c r="MG33" s="114"/>
      <c r="MH33" s="114"/>
      <c r="MI33" s="114"/>
      <c r="MJ33" s="114"/>
      <c r="MK33" s="114"/>
      <c r="ML33" s="114"/>
      <c r="MM33" s="114"/>
      <c r="MN33" s="114"/>
      <c r="MO33" s="114"/>
      <c r="MP33" s="114"/>
      <c r="MQ33" s="114"/>
      <c r="MR33" s="114"/>
      <c r="MS33" s="114"/>
      <c r="MT33" s="114"/>
      <c r="MU33" s="114"/>
      <c r="MV33" s="114"/>
      <c r="MW33" s="114"/>
      <c r="MX33" s="114"/>
      <c r="MY33" s="114"/>
      <c r="MZ33" s="114"/>
      <c r="NA33" s="114"/>
      <c r="NB33" s="114"/>
      <c r="NC33" s="114"/>
      <c r="ND33" s="114"/>
      <c r="NE33" s="114"/>
      <c r="NF33" s="114"/>
      <c r="NG33" s="114"/>
      <c r="NH33" s="114"/>
      <c r="NI33" s="114"/>
      <c r="NJ33" s="114"/>
      <c r="NK33" s="114"/>
      <c r="NL33" s="114"/>
      <c r="NM33" s="114"/>
      <c r="NN33" s="114"/>
      <c r="NO33" s="114"/>
      <c r="NP33" s="114"/>
      <c r="NQ33" s="114"/>
      <c r="NR33" s="114"/>
      <c r="NS33" s="114"/>
      <c r="NT33" s="114"/>
      <c r="NU33" s="114"/>
      <c r="NV33" s="114"/>
      <c r="NW33" s="114"/>
      <c r="NX33" s="114"/>
      <c r="NY33" s="114"/>
      <c r="NZ33" s="114"/>
      <c r="OA33" s="114"/>
      <c r="OB33" s="114"/>
      <c r="OC33" s="114"/>
      <c r="OD33" s="114"/>
      <c r="OE33" s="114"/>
      <c r="OF33" s="114"/>
      <c r="OG33" s="114"/>
      <c r="OH33" s="114"/>
      <c r="OI33" s="114"/>
      <c r="OJ33" s="114"/>
      <c r="OK33" s="114"/>
      <c r="OL33" s="114"/>
      <c r="OM33" s="114"/>
      <c r="ON33" s="114"/>
      <c r="OO33" s="114"/>
      <c r="OP33" s="114"/>
      <c r="OQ33" s="114"/>
      <c r="OR33" s="114"/>
      <c r="OS33" s="114"/>
      <c r="OT33" s="114"/>
      <c r="OU33" s="114"/>
      <c r="OV33" s="114"/>
      <c r="OW33" s="114"/>
      <c r="OX33" s="114"/>
      <c r="OY33" s="114"/>
      <c r="OZ33" s="114"/>
      <c r="PA33" s="114"/>
      <c r="PB33" s="114"/>
      <c r="PC33" s="114"/>
      <c r="PD33" s="114"/>
      <c r="PE33" s="114"/>
      <c r="PF33" s="114"/>
      <c r="PG33" s="114"/>
      <c r="PH33" s="114"/>
      <c r="PI33" s="114"/>
      <c r="PJ33" s="114"/>
      <c r="PK33" s="114"/>
      <c r="PL33" s="114"/>
      <c r="PM33" s="114"/>
      <c r="PN33" s="114"/>
      <c r="PO33" s="114"/>
      <c r="PP33" s="114"/>
      <c r="PQ33" s="114"/>
      <c r="PR33" s="114"/>
      <c r="PS33" s="114"/>
      <c r="PT33" s="114"/>
      <c r="PU33" s="114"/>
      <c r="PV33" s="114"/>
      <c r="PW33" s="114"/>
      <c r="PX33" s="114"/>
      <c r="PY33" s="114"/>
      <c r="PZ33" s="114"/>
      <c r="QA33" s="114"/>
      <c r="QB33" s="114"/>
      <c r="QC33" s="114"/>
      <c r="QD33" s="114"/>
      <c r="QE33" s="114"/>
      <c r="QF33" s="114"/>
      <c r="QG33" s="114"/>
      <c r="QH33" s="114"/>
      <c r="QI33" s="114"/>
      <c r="QJ33" s="114"/>
      <c r="QK33" s="114"/>
      <c r="QL33" s="114"/>
      <c r="QM33" s="114"/>
      <c r="QN33" s="114"/>
      <c r="QO33" s="114"/>
      <c r="QP33" s="114"/>
      <c r="QQ33" s="114"/>
      <c r="QR33" s="114"/>
      <c r="QS33" s="114"/>
      <c r="QT33" s="114"/>
      <c r="QU33" s="114"/>
      <c r="QV33" s="114"/>
      <c r="QW33" s="114"/>
      <c r="QX33" s="114"/>
      <c r="QY33" s="114"/>
      <c r="QZ33" s="114"/>
      <c r="RA33" s="114"/>
      <c r="RB33" s="114"/>
      <c r="RC33" s="114"/>
      <c r="RD33" s="114"/>
      <c r="RE33" s="114"/>
      <c r="RF33" s="114"/>
      <c r="RG33" s="114"/>
      <c r="RH33" s="114"/>
      <c r="RI33" s="114"/>
      <c r="RJ33" s="114"/>
      <c r="RK33" s="114"/>
      <c r="RL33" s="114"/>
      <c r="RM33" s="114"/>
      <c r="RN33" s="114"/>
      <c r="RO33" s="114"/>
      <c r="RP33" s="114"/>
      <c r="RQ33" s="114"/>
      <c r="RR33" s="114"/>
      <c r="RS33" s="114"/>
      <c r="RT33" s="114"/>
      <c r="RU33" s="114"/>
      <c r="RV33" s="114"/>
      <c r="RW33" s="114"/>
      <c r="RX33" s="114"/>
      <c r="RY33" s="114"/>
      <c r="RZ33" s="114"/>
      <c r="SA33" s="114"/>
      <c r="SB33" s="114"/>
      <c r="SC33" s="114"/>
      <c r="SD33" s="114"/>
      <c r="SE33" s="114"/>
      <c r="SF33" s="114"/>
      <c r="SG33" s="114"/>
      <c r="SH33" s="114"/>
      <c r="SI33" s="114"/>
      <c r="SJ33" s="114"/>
      <c r="SK33" s="114"/>
      <c r="SL33" s="114"/>
      <c r="SM33" s="114"/>
      <c r="SN33" s="114"/>
      <c r="SO33" s="114"/>
      <c r="SP33" s="114"/>
      <c r="SQ33" s="114"/>
      <c r="SR33" s="114"/>
      <c r="SS33" s="114"/>
      <c r="ST33" s="114"/>
      <c r="SU33" s="114"/>
      <c r="SV33" s="114"/>
      <c r="SW33" s="114"/>
      <c r="SX33" s="114"/>
      <c r="SY33" s="114"/>
      <c r="SZ33" s="114"/>
      <c r="TA33" s="114"/>
      <c r="TB33" s="114"/>
      <c r="TC33" s="114"/>
      <c r="TD33" s="114"/>
      <c r="TE33" s="114"/>
      <c r="TF33" s="114"/>
      <c r="TG33" s="114"/>
      <c r="TH33" s="114"/>
      <c r="TI33" s="114"/>
      <c r="TJ33" s="114"/>
      <c r="TK33" s="114"/>
      <c r="TL33" s="114"/>
      <c r="TM33" s="114"/>
      <c r="TN33" s="114"/>
      <c r="TO33" s="114"/>
      <c r="TP33" s="114"/>
      <c r="TQ33" s="114"/>
      <c r="TR33" s="114"/>
      <c r="TS33" s="114"/>
      <c r="TT33" s="114"/>
      <c r="TU33" s="114"/>
      <c r="TV33" s="114"/>
      <c r="TW33" s="114"/>
      <c r="TX33" s="114"/>
      <c r="TY33" s="114"/>
      <c r="TZ33" s="114"/>
      <c r="UA33" s="114"/>
      <c r="UB33" s="114"/>
      <c r="UC33" s="114"/>
      <c r="UD33" s="114"/>
      <c r="UE33" s="114"/>
      <c r="UF33" s="114"/>
      <c r="UG33" s="114"/>
      <c r="UH33" s="114"/>
      <c r="UI33" s="114"/>
      <c r="UJ33" s="114"/>
      <c r="UK33" s="114"/>
      <c r="UL33" s="114"/>
      <c r="UM33" s="114"/>
      <c r="UN33" s="114"/>
      <c r="UO33" s="114"/>
      <c r="UP33" s="114"/>
      <c r="UQ33" s="114"/>
      <c r="UR33" s="114"/>
      <c r="US33" s="114"/>
      <c r="UT33" s="114"/>
      <c r="UU33" s="114"/>
      <c r="UV33" s="114"/>
      <c r="UW33" s="114"/>
      <c r="UX33" s="114"/>
      <c r="UY33" s="114"/>
      <c r="UZ33" s="114"/>
      <c r="VA33" s="114"/>
      <c r="VB33" s="114"/>
      <c r="VC33" s="114"/>
      <c r="VD33" s="114"/>
      <c r="VE33" s="114"/>
      <c r="VF33" s="114"/>
      <c r="VG33" s="114"/>
      <c r="VH33" s="114"/>
      <c r="VI33" s="114"/>
      <c r="VJ33" s="114"/>
      <c r="VK33" s="114"/>
      <c r="VL33" s="114"/>
      <c r="VM33" s="114"/>
      <c r="VN33" s="114"/>
      <c r="VO33" s="114"/>
      <c r="VP33" s="114"/>
      <c r="VQ33" s="114"/>
      <c r="VR33" s="114"/>
      <c r="VS33" s="114"/>
      <c r="VT33" s="114"/>
      <c r="VU33" s="114"/>
      <c r="VV33" s="114"/>
      <c r="VW33" s="114"/>
      <c r="VX33" s="114"/>
      <c r="VY33" s="114"/>
      <c r="VZ33" s="114"/>
      <c r="WA33" s="114"/>
      <c r="WB33" s="114"/>
      <c r="WC33" s="114"/>
      <c r="WD33" s="114"/>
      <c r="WE33" s="114"/>
      <c r="WF33" s="114"/>
      <c r="WG33" s="114"/>
      <c r="WH33" s="114"/>
      <c r="WI33" s="114"/>
      <c r="WJ33" s="114"/>
      <c r="WK33" s="114"/>
      <c r="WL33" s="114"/>
      <c r="WM33" s="114"/>
      <c r="WN33" s="114"/>
      <c r="WO33" s="114"/>
      <c r="WP33" s="114"/>
      <c r="WQ33" s="114"/>
      <c r="WR33" s="114"/>
      <c r="WS33" s="114"/>
      <c r="WT33" s="114"/>
      <c r="WU33" s="114"/>
      <c r="WV33" s="114"/>
      <c r="WW33" s="114"/>
      <c r="WX33" s="114"/>
      <c r="WY33" s="114"/>
      <c r="WZ33" s="114"/>
      <c r="XA33" s="114"/>
      <c r="XB33" s="114"/>
      <c r="XC33" s="114"/>
      <c r="XD33" s="114"/>
      <c r="XE33" s="114"/>
      <c r="XF33" s="114"/>
      <c r="XG33" s="114"/>
      <c r="XH33" s="114"/>
      <c r="XI33" s="114"/>
      <c r="XJ33" s="114"/>
      <c r="XK33" s="114"/>
      <c r="XL33" s="114"/>
      <c r="XM33" s="114"/>
      <c r="XN33" s="114"/>
      <c r="XO33" s="114"/>
      <c r="XP33" s="114"/>
      <c r="XQ33" s="114"/>
      <c r="XR33" s="114"/>
      <c r="XS33" s="114"/>
      <c r="XT33" s="114"/>
      <c r="XU33" s="114"/>
      <c r="XV33" s="114"/>
      <c r="XW33" s="114"/>
      <c r="XX33" s="114"/>
      <c r="XY33" s="114"/>
      <c r="XZ33" s="114"/>
      <c r="YA33" s="114"/>
      <c r="YB33" s="114"/>
      <c r="YC33" s="114"/>
      <c r="YD33" s="114"/>
      <c r="YE33" s="114"/>
      <c r="YF33" s="114"/>
      <c r="YG33" s="114"/>
      <c r="YH33" s="114"/>
      <c r="YI33" s="114"/>
      <c r="YJ33" s="114"/>
      <c r="YK33" s="114"/>
      <c r="YL33" s="114"/>
      <c r="YM33" s="114"/>
      <c r="YN33" s="114"/>
      <c r="YO33" s="114"/>
      <c r="YP33" s="114"/>
      <c r="YQ33" s="114"/>
      <c r="YR33" s="114"/>
      <c r="YS33" s="114"/>
      <c r="YT33" s="114"/>
      <c r="YU33" s="114"/>
      <c r="YV33" s="114"/>
      <c r="YW33" s="114"/>
      <c r="YX33" s="114"/>
      <c r="YY33" s="114"/>
      <c r="YZ33" s="114"/>
      <c r="ZA33" s="114"/>
      <c r="ZB33" s="114"/>
      <c r="ZC33" s="114"/>
      <c r="ZD33" s="114"/>
      <c r="ZE33" s="114"/>
      <c r="ZF33" s="114"/>
      <c r="ZG33" s="114"/>
      <c r="ZH33" s="114"/>
      <c r="ZI33" s="114"/>
      <c r="ZJ33" s="114"/>
      <c r="ZK33" s="114"/>
      <c r="ZL33" s="114"/>
      <c r="ZM33" s="114"/>
      <c r="ZN33" s="114"/>
      <c r="ZO33" s="114"/>
      <c r="ZP33" s="114"/>
      <c r="ZQ33" s="114"/>
      <c r="ZR33" s="114"/>
      <c r="ZS33" s="114"/>
      <c r="ZT33" s="114"/>
      <c r="ZU33" s="114"/>
      <c r="ZV33" s="114"/>
      <c r="ZW33" s="114"/>
      <c r="ZX33" s="114"/>
      <c r="ZY33" s="114"/>
      <c r="ZZ33" s="114"/>
      <c r="AAA33" s="114"/>
      <c r="AAB33" s="114"/>
      <c r="AAC33" s="114"/>
      <c r="AAD33" s="114"/>
      <c r="AAE33" s="114"/>
      <c r="AAF33" s="114"/>
      <c r="AAG33" s="114"/>
      <c r="AAH33" s="114"/>
      <c r="AAI33" s="114"/>
      <c r="AAJ33" s="114"/>
      <c r="AAK33" s="114"/>
      <c r="AAL33" s="114"/>
      <c r="AAM33" s="114"/>
      <c r="AAN33" s="114"/>
      <c r="AAO33" s="114"/>
      <c r="AAP33" s="114"/>
      <c r="AAQ33" s="114"/>
      <c r="AAR33" s="114"/>
      <c r="AAS33" s="114"/>
      <c r="AAT33" s="114"/>
      <c r="AAU33" s="114"/>
      <c r="AAV33" s="114"/>
      <c r="AAW33" s="114"/>
      <c r="AAX33" s="114"/>
      <c r="AAY33" s="114"/>
      <c r="AAZ33" s="114"/>
      <c r="ABA33" s="114"/>
      <c r="ABB33" s="114"/>
      <c r="ABC33" s="114"/>
      <c r="ABD33" s="114"/>
      <c r="ABE33" s="114"/>
      <c r="ABF33" s="114"/>
      <c r="ABG33" s="114"/>
      <c r="ABH33" s="114"/>
      <c r="ABI33" s="114"/>
      <c r="ABJ33" s="114"/>
      <c r="ABK33" s="114"/>
      <c r="ABL33" s="114"/>
      <c r="ABM33" s="114"/>
      <c r="ABN33" s="114"/>
      <c r="ABO33" s="114"/>
      <c r="ABP33" s="114"/>
      <c r="ABQ33" s="114"/>
      <c r="ABR33" s="114"/>
      <c r="ABS33" s="114"/>
      <c r="ABT33" s="114"/>
      <c r="ABU33" s="114"/>
      <c r="ABV33" s="114"/>
      <c r="ABW33" s="114"/>
      <c r="ABX33" s="114"/>
      <c r="ABY33" s="114"/>
      <c r="ABZ33" s="114"/>
      <c r="ACA33" s="114"/>
      <c r="ACB33" s="114"/>
      <c r="ACC33" s="114"/>
      <c r="ACD33" s="114"/>
      <c r="ACE33" s="114"/>
      <c r="ACF33" s="114"/>
      <c r="ACG33" s="114"/>
      <c r="ACH33" s="114"/>
      <c r="ACI33" s="114"/>
      <c r="ACJ33" s="114"/>
      <c r="ACK33" s="114"/>
      <c r="ACL33" s="114"/>
      <c r="ACM33" s="114"/>
      <c r="ACN33" s="114"/>
      <c r="ACO33" s="114"/>
      <c r="ACP33" s="114"/>
      <c r="ACQ33" s="114"/>
      <c r="ACR33" s="114"/>
      <c r="ACS33" s="114"/>
      <c r="ACT33" s="114"/>
      <c r="ACU33" s="114"/>
      <c r="ACV33" s="114"/>
      <c r="ACW33" s="114"/>
      <c r="ACX33" s="114"/>
      <c r="ACY33" s="114"/>
      <c r="ACZ33" s="114"/>
      <c r="ADA33" s="114"/>
      <c r="ADB33" s="114"/>
      <c r="ADC33" s="114"/>
      <c r="ADD33" s="114"/>
      <c r="ADE33" s="114"/>
      <c r="ADF33" s="114"/>
      <c r="ADG33" s="114"/>
      <c r="ADH33" s="114"/>
      <c r="ADI33" s="114"/>
      <c r="ADJ33" s="114"/>
      <c r="ADK33" s="114"/>
      <c r="ADL33" s="114"/>
      <c r="ADM33" s="114"/>
      <c r="ADN33" s="114"/>
      <c r="ADO33" s="114"/>
      <c r="ADP33" s="114"/>
      <c r="ADQ33" s="114"/>
      <c r="ADR33" s="114"/>
      <c r="ADS33" s="114"/>
      <c r="ADT33" s="114"/>
      <c r="ADU33" s="114"/>
      <c r="ADV33" s="114"/>
      <c r="ADW33" s="114"/>
      <c r="ADX33" s="114"/>
      <c r="ADY33" s="114"/>
      <c r="ADZ33" s="114"/>
      <c r="AEA33" s="114"/>
      <c r="AEB33" s="114"/>
      <c r="AEC33" s="114"/>
      <c r="AED33" s="114"/>
      <c r="AEE33" s="114"/>
      <c r="AEF33" s="114"/>
      <c r="AEG33" s="114"/>
      <c r="AEH33" s="114"/>
      <c r="AEI33" s="114"/>
      <c r="AEJ33" s="114"/>
      <c r="AEK33" s="114"/>
      <c r="AEL33" s="114"/>
      <c r="AEM33" s="114"/>
      <c r="AEN33" s="114"/>
      <c r="AEO33" s="114"/>
      <c r="AEP33" s="114"/>
      <c r="AEQ33" s="114"/>
      <c r="AER33" s="114"/>
      <c r="AES33" s="114"/>
      <c r="AET33" s="114"/>
      <c r="AEU33" s="114"/>
      <c r="AEV33" s="114"/>
      <c r="AEW33" s="114"/>
      <c r="AEX33" s="114"/>
      <c r="AEY33" s="114"/>
      <c r="AEZ33" s="114"/>
      <c r="AFA33" s="114"/>
      <c r="AFB33" s="114"/>
      <c r="AFC33" s="114"/>
      <c r="AFD33" s="114"/>
      <c r="AFE33" s="114"/>
      <c r="AFF33" s="114"/>
      <c r="AFG33" s="114"/>
      <c r="AFH33" s="114"/>
      <c r="AFI33" s="114"/>
      <c r="AFJ33" s="114"/>
      <c r="AFK33" s="114"/>
      <c r="AFL33" s="114"/>
      <c r="AFM33" s="114"/>
      <c r="AFN33" s="114"/>
      <c r="AFO33" s="114"/>
      <c r="AFP33" s="114"/>
      <c r="AFQ33" s="114"/>
      <c r="AFR33" s="114"/>
      <c r="AFS33" s="114"/>
      <c r="AFT33" s="114"/>
      <c r="AFU33" s="114"/>
      <c r="AFV33" s="114"/>
      <c r="AFW33" s="114"/>
      <c r="AFX33" s="114"/>
      <c r="AFY33" s="114"/>
      <c r="AFZ33" s="114"/>
      <c r="AGA33" s="114"/>
      <c r="AGB33" s="114"/>
      <c r="AGC33" s="114"/>
      <c r="AGD33" s="114"/>
      <c r="AGE33" s="114"/>
      <c r="AGF33" s="114"/>
      <c r="AGG33" s="114"/>
      <c r="AGH33" s="114"/>
      <c r="AGI33" s="114"/>
      <c r="AGJ33" s="114"/>
      <c r="AGK33" s="114"/>
      <c r="AGL33" s="114"/>
      <c r="AGM33" s="114"/>
      <c r="AGN33" s="114"/>
      <c r="AGO33" s="114"/>
      <c r="AGP33" s="114"/>
      <c r="AGQ33" s="114"/>
      <c r="AGR33" s="114"/>
      <c r="AGS33" s="114"/>
      <c r="AGT33" s="114"/>
      <c r="AGU33" s="114"/>
      <c r="AGV33" s="114"/>
      <c r="AGW33" s="114"/>
      <c r="AGX33" s="114"/>
      <c r="AGY33" s="114"/>
      <c r="AGZ33" s="114"/>
      <c r="AHA33" s="114"/>
      <c r="AHB33" s="114"/>
      <c r="AHC33" s="114"/>
      <c r="AHD33" s="114"/>
      <c r="AHE33" s="114"/>
      <c r="AHF33" s="114"/>
      <c r="AHG33" s="114"/>
      <c r="AHH33" s="114"/>
      <c r="AHI33" s="114"/>
      <c r="AHJ33" s="114"/>
      <c r="AHK33" s="114"/>
      <c r="AHL33" s="114"/>
      <c r="AHM33" s="114"/>
      <c r="AHN33" s="114"/>
      <c r="AHO33" s="114"/>
      <c r="AHP33" s="114"/>
      <c r="AHQ33" s="114"/>
      <c r="AHR33" s="114"/>
      <c r="AHS33" s="114"/>
      <c r="AHT33" s="114"/>
      <c r="AHU33" s="114"/>
      <c r="AHV33" s="114"/>
      <c r="AHW33" s="114"/>
      <c r="AHX33" s="114"/>
      <c r="AHY33" s="114"/>
      <c r="AHZ33" s="114"/>
      <c r="AIA33" s="114"/>
      <c r="AIB33" s="114"/>
      <c r="AIC33" s="114"/>
      <c r="AID33" s="114"/>
      <c r="AIE33" s="114"/>
      <c r="AIF33" s="114"/>
      <c r="AIG33" s="114"/>
      <c r="AIH33" s="114"/>
      <c r="AII33" s="114"/>
      <c r="AIJ33" s="114"/>
      <c r="AIK33" s="114"/>
      <c r="AIL33" s="114"/>
      <c r="AIM33" s="114"/>
      <c r="AIN33" s="114"/>
      <c r="AIO33" s="114"/>
      <c r="AIP33" s="114"/>
      <c r="AIQ33" s="114"/>
      <c r="AIR33" s="114"/>
      <c r="AIS33" s="114"/>
      <c r="AIT33" s="114"/>
      <c r="AIU33" s="114"/>
      <c r="AIV33" s="114"/>
      <c r="AIW33" s="114"/>
      <c r="AIX33" s="114"/>
      <c r="AIY33" s="114"/>
      <c r="AIZ33" s="114"/>
      <c r="AJA33" s="114"/>
      <c r="AJB33" s="114"/>
      <c r="AJC33" s="114"/>
      <c r="AJD33" s="114"/>
      <c r="AJE33" s="114"/>
      <c r="AJF33" s="114"/>
      <c r="AJG33" s="114"/>
      <c r="AJH33" s="114"/>
      <c r="AJI33" s="114"/>
      <c r="AJJ33" s="114"/>
      <c r="AJK33" s="114"/>
      <c r="AJL33" s="114"/>
      <c r="AJM33" s="114"/>
      <c r="AJN33" s="114"/>
      <c r="AJO33" s="114"/>
      <c r="AJP33" s="114"/>
      <c r="AJQ33" s="114"/>
      <c r="AJR33" s="114"/>
      <c r="AJS33" s="114"/>
      <c r="AJT33" s="114"/>
      <c r="AJU33" s="114"/>
      <c r="AJV33" s="114"/>
      <c r="AJW33" s="114"/>
      <c r="AJX33" s="114"/>
      <c r="AJY33" s="114"/>
      <c r="AJZ33" s="114"/>
      <c r="AKA33" s="114"/>
      <c r="AKB33" s="114"/>
      <c r="AKC33" s="114"/>
      <c r="AKD33" s="114"/>
      <c r="AKE33" s="114"/>
      <c r="AKF33" s="114"/>
    </row>
    <row r="34" spans="1:968" s="115" customFormat="1" ht="111.75" customHeight="1" thickBot="1" x14ac:dyDescent="0.3">
      <c r="A34" s="114"/>
      <c r="B34" s="110"/>
      <c r="C34" s="403" t="s">
        <v>609</v>
      </c>
      <c r="D34" s="428"/>
      <c r="E34" s="321" t="s">
        <v>355</v>
      </c>
      <c r="F34" s="290" t="s">
        <v>356</v>
      </c>
      <c r="G34" s="292">
        <v>1728729.34</v>
      </c>
      <c r="H34" s="293">
        <v>1728729.34</v>
      </c>
      <c r="I34" s="324">
        <v>0</v>
      </c>
      <c r="J34" s="325">
        <v>0</v>
      </c>
      <c r="K34" s="325">
        <v>0</v>
      </c>
      <c r="L34" s="325">
        <v>0</v>
      </c>
      <c r="M34" s="326"/>
      <c r="N34" s="325"/>
      <c r="O34" s="325">
        <v>425300</v>
      </c>
      <c r="P34" s="325"/>
      <c r="Q34" s="325"/>
      <c r="R34" s="325"/>
      <c r="S34" s="325"/>
      <c r="T34" s="325">
        <v>1000000</v>
      </c>
      <c r="U34" s="325"/>
      <c r="V34" s="325"/>
      <c r="W34" s="325"/>
      <c r="X34" s="325">
        <v>303429.33999999997</v>
      </c>
      <c r="Y34" s="325"/>
      <c r="Z34" s="325">
        <v>0</v>
      </c>
      <c r="AA34" s="325">
        <v>0</v>
      </c>
      <c r="AB34" s="325"/>
      <c r="AC34" s="325"/>
      <c r="AD34" s="325"/>
      <c r="AE34" s="113">
        <f t="shared" si="0"/>
        <v>1.1641532182693481E-10</v>
      </c>
      <c r="AF34" s="208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4"/>
      <c r="BM34" s="114"/>
      <c r="BN34" s="114"/>
      <c r="BO34" s="114"/>
      <c r="BP34" s="114"/>
      <c r="BQ34" s="114"/>
      <c r="BR34" s="114"/>
      <c r="BS34" s="114"/>
      <c r="BT34" s="114"/>
      <c r="BU34" s="114"/>
      <c r="BV34" s="114"/>
      <c r="BW34" s="114"/>
      <c r="BX34" s="114"/>
      <c r="BY34" s="114"/>
      <c r="BZ34" s="114"/>
      <c r="CA34" s="114"/>
      <c r="CB34" s="114"/>
      <c r="CC34" s="114"/>
      <c r="CD34" s="114"/>
      <c r="CE34" s="114"/>
      <c r="CF34" s="114"/>
      <c r="CG34" s="114"/>
      <c r="CH34" s="114"/>
      <c r="CI34" s="114"/>
      <c r="CJ34" s="114"/>
      <c r="CK34" s="114"/>
      <c r="CL34" s="114"/>
      <c r="CM34" s="114"/>
      <c r="CN34" s="114"/>
      <c r="CO34" s="114"/>
      <c r="CP34" s="114"/>
      <c r="CQ34" s="114"/>
      <c r="CR34" s="114"/>
      <c r="CS34" s="114"/>
      <c r="CT34" s="114"/>
      <c r="CU34" s="114"/>
      <c r="CV34" s="114"/>
      <c r="CW34" s="114"/>
      <c r="CX34" s="114"/>
      <c r="CY34" s="114"/>
      <c r="CZ34" s="114"/>
      <c r="DA34" s="114"/>
      <c r="DB34" s="114"/>
      <c r="DC34" s="114"/>
      <c r="DD34" s="114"/>
      <c r="DE34" s="114"/>
      <c r="DF34" s="114"/>
      <c r="DG34" s="114"/>
      <c r="DH34" s="114"/>
      <c r="DI34" s="114"/>
      <c r="DJ34" s="114"/>
      <c r="DK34" s="114"/>
      <c r="DL34" s="114"/>
      <c r="DM34" s="114"/>
      <c r="DN34" s="114"/>
      <c r="DO34" s="114"/>
      <c r="DP34" s="114"/>
      <c r="DQ34" s="114"/>
      <c r="DR34" s="114"/>
      <c r="DS34" s="114"/>
      <c r="DT34" s="114"/>
      <c r="DU34" s="114"/>
      <c r="DV34" s="114"/>
      <c r="DW34" s="114"/>
      <c r="DX34" s="114"/>
      <c r="DY34" s="114"/>
      <c r="DZ34" s="114"/>
      <c r="EA34" s="114"/>
      <c r="EB34" s="114"/>
      <c r="EC34" s="114"/>
      <c r="ED34" s="114"/>
      <c r="EE34" s="114"/>
      <c r="EF34" s="114"/>
      <c r="EG34" s="114"/>
      <c r="EH34" s="114"/>
      <c r="EI34" s="114"/>
      <c r="EJ34" s="114"/>
      <c r="EK34" s="114"/>
      <c r="EL34" s="114"/>
      <c r="EM34" s="114"/>
      <c r="EN34" s="114"/>
      <c r="EO34" s="114"/>
      <c r="EP34" s="114"/>
      <c r="EQ34" s="114"/>
      <c r="ER34" s="114"/>
      <c r="ES34" s="114"/>
      <c r="ET34" s="114"/>
      <c r="EU34" s="114"/>
      <c r="EV34" s="114"/>
      <c r="EW34" s="114"/>
      <c r="EX34" s="114"/>
      <c r="EY34" s="114"/>
      <c r="EZ34" s="114"/>
      <c r="FA34" s="114"/>
      <c r="FB34" s="114"/>
      <c r="FC34" s="114"/>
      <c r="FD34" s="114"/>
      <c r="FE34" s="114"/>
      <c r="FF34" s="114"/>
      <c r="FG34" s="114"/>
      <c r="FH34" s="114"/>
      <c r="FI34" s="114"/>
      <c r="FJ34" s="114"/>
      <c r="FK34" s="114"/>
      <c r="FL34" s="114"/>
      <c r="FM34" s="114"/>
      <c r="FN34" s="114"/>
      <c r="FO34" s="114"/>
      <c r="FP34" s="114"/>
      <c r="FQ34" s="114"/>
      <c r="FR34" s="114"/>
      <c r="FS34" s="114"/>
      <c r="FT34" s="114"/>
      <c r="FU34" s="114"/>
      <c r="FV34" s="114"/>
      <c r="FW34" s="114"/>
      <c r="FX34" s="114"/>
      <c r="FY34" s="114"/>
      <c r="FZ34" s="114"/>
      <c r="GA34" s="114"/>
      <c r="GB34" s="114"/>
      <c r="GC34" s="114"/>
      <c r="GD34" s="114"/>
      <c r="GE34" s="114"/>
      <c r="GF34" s="114"/>
      <c r="GG34" s="114"/>
      <c r="GH34" s="114"/>
      <c r="GI34" s="114"/>
      <c r="GJ34" s="114"/>
      <c r="GK34" s="114"/>
      <c r="GL34" s="114"/>
      <c r="GM34" s="114"/>
      <c r="GN34" s="114"/>
      <c r="GO34" s="114"/>
      <c r="GP34" s="114"/>
      <c r="GQ34" s="114"/>
      <c r="GR34" s="114"/>
      <c r="GS34" s="114"/>
      <c r="GT34" s="114"/>
      <c r="GU34" s="114"/>
      <c r="GV34" s="114"/>
      <c r="GW34" s="114"/>
      <c r="GX34" s="114"/>
      <c r="GY34" s="114"/>
      <c r="GZ34" s="114"/>
      <c r="HA34" s="114"/>
      <c r="HB34" s="114"/>
      <c r="HC34" s="114"/>
      <c r="HD34" s="114"/>
      <c r="HE34" s="114"/>
      <c r="HF34" s="114"/>
      <c r="HG34" s="114"/>
      <c r="HH34" s="114"/>
      <c r="HI34" s="114"/>
      <c r="HJ34" s="114"/>
      <c r="HK34" s="114"/>
      <c r="HL34" s="114"/>
      <c r="HM34" s="114"/>
      <c r="HN34" s="114"/>
      <c r="HO34" s="114"/>
      <c r="HP34" s="114"/>
      <c r="HQ34" s="114"/>
      <c r="HR34" s="114"/>
      <c r="HS34" s="114"/>
      <c r="HT34" s="114"/>
      <c r="HU34" s="114"/>
      <c r="HV34" s="114"/>
      <c r="HW34" s="114"/>
      <c r="HX34" s="114"/>
      <c r="HY34" s="114"/>
      <c r="HZ34" s="114"/>
      <c r="IA34" s="114"/>
      <c r="IB34" s="114"/>
      <c r="IC34" s="114"/>
      <c r="ID34" s="114"/>
      <c r="IE34" s="114"/>
      <c r="IF34" s="114"/>
      <c r="IG34" s="114"/>
      <c r="IH34" s="114"/>
      <c r="II34" s="114"/>
      <c r="IJ34" s="114"/>
      <c r="IK34" s="114"/>
      <c r="IL34" s="114"/>
      <c r="IM34" s="114"/>
      <c r="IN34" s="114"/>
      <c r="IO34" s="114"/>
      <c r="IP34" s="114"/>
      <c r="IQ34" s="114"/>
      <c r="IR34" s="114"/>
      <c r="IS34" s="114"/>
      <c r="IT34" s="114"/>
      <c r="IU34" s="114"/>
      <c r="IV34" s="114"/>
      <c r="IW34" s="114"/>
      <c r="IX34" s="114"/>
      <c r="IY34" s="114"/>
      <c r="IZ34" s="114"/>
      <c r="JA34" s="114"/>
      <c r="JB34" s="114"/>
      <c r="JC34" s="114"/>
      <c r="JD34" s="114"/>
      <c r="JE34" s="114"/>
      <c r="JF34" s="114"/>
      <c r="JG34" s="114"/>
      <c r="JH34" s="114"/>
      <c r="JI34" s="114"/>
      <c r="JJ34" s="114"/>
      <c r="JK34" s="114"/>
      <c r="JL34" s="114"/>
      <c r="JM34" s="114"/>
      <c r="JN34" s="114"/>
      <c r="JO34" s="114"/>
      <c r="JP34" s="114"/>
      <c r="JQ34" s="114"/>
      <c r="JR34" s="114"/>
      <c r="JS34" s="114"/>
      <c r="JT34" s="114"/>
      <c r="JU34" s="114"/>
      <c r="JV34" s="114"/>
      <c r="JW34" s="114"/>
      <c r="JX34" s="114"/>
      <c r="JY34" s="114"/>
      <c r="JZ34" s="114"/>
      <c r="KA34" s="114"/>
      <c r="KB34" s="114"/>
      <c r="KC34" s="114"/>
      <c r="KD34" s="114"/>
      <c r="KE34" s="114"/>
      <c r="KF34" s="114"/>
      <c r="KG34" s="114"/>
      <c r="KH34" s="114"/>
      <c r="KI34" s="114"/>
      <c r="KJ34" s="114"/>
      <c r="KK34" s="114"/>
      <c r="KL34" s="114"/>
      <c r="KM34" s="114"/>
      <c r="KN34" s="114"/>
      <c r="KO34" s="114"/>
      <c r="KP34" s="114"/>
      <c r="KQ34" s="114"/>
      <c r="KR34" s="114"/>
      <c r="KS34" s="114"/>
      <c r="KT34" s="114"/>
      <c r="KU34" s="114"/>
      <c r="KV34" s="114"/>
      <c r="KW34" s="114"/>
      <c r="KX34" s="114"/>
      <c r="KY34" s="114"/>
      <c r="KZ34" s="114"/>
      <c r="LA34" s="114"/>
      <c r="LB34" s="114"/>
      <c r="LC34" s="114"/>
      <c r="LD34" s="114"/>
      <c r="LE34" s="114"/>
      <c r="LF34" s="114"/>
      <c r="LG34" s="114"/>
      <c r="LH34" s="114"/>
      <c r="LI34" s="114"/>
      <c r="LJ34" s="114"/>
      <c r="LK34" s="114"/>
      <c r="LL34" s="114"/>
      <c r="LM34" s="114"/>
      <c r="LN34" s="114"/>
      <c r="LO34" s="114"/>
      <c r="LP34" s="114"/>
      <c r="LQ34" s="114"/>
      <c r="LR34" s="114"/>
      <c r="LS34" s="114"/>
      <c r="LT34" s="114"/>
      <c r="LU34" s="114"/>
      <c r="LV34" s="114"/>
      <c r="LW34" s="114"/>
      <c r="LX34" s="114"/>
      <c r="LY34" s="114"/>
      <c r="LZ34" s="114"/>
      <c r="MA34" s="114"/>
      <c r="MB34" s="114"/>
      <c r="MC34" s="114"/>
      <c r="MD34" s="114"/>
      <c r="ME34" s="114"/>
      <c r="MF34" s="114"/>
      <c r="MG34" s="114"/>
      <c r="MH34" s="114"/>
      <c r="MI34" s="114"/>
      <c r="MJ34" s="114"/>
      <c r="MK34" s="114"/>
      <c r="ML34" s="114"/>
      <c r="MM34" s="114"/>
      <c r="MN34" s="114"/>
      <c r="MO34" s="114"/>
      <c r="MP34" s="114"/>
      <c r="MQ34" s="114"/>
      <c r="MR34" s="114"/>
      <c r="MS34" s="114"/>
      <c r="MT34" s="114"/>
      <c r="MU34" s="114"/>
      <c r="MV34" s="114"/>
      <c r="MW34" s="114"/>
      <c r="MX34" s="114"/>
      <c r="MY34" s="114"/>
      <c r="MZ34" s="114"/>
      <c r="NA34" s="114"/>
      <c r="NB34" s="114"/>
      <c r="NC34" s="114"/>
      <c r="ND34" s="114"/>
      <c r="NE34" s="114"/>
      <c r="NF34" s="114"/>
      <c r="NG34" s="114"/>
      <c r="NH34" s="114"/>
      <c r="NI34" s="114"/>
      <c r="NJ34" s="114"/>
      <c r="NK34" s="114"/>
      <c r="NL34" s="114"/>
      <c r="NM34" s="114"/>
      <c r="NN34" s="114"/>
      <c r="NO34" s="114"/>
      <c r="NP34" s="114"/>
      <c r="NQ34" s="114"/>
      <c r="NR34" s="114"/>
      <c r="NS34" s="114"/>
      <c r="NT34" s="114"/>
      <c r="NU34" s="114"/>
      <c r="NV34" s="114"/>
      <c r="NW34" s="114"/>
      <c r="NX34" s="114"/>
      <c r="NY34" s="114"/>
      <c r="NZ34" s="114"/>
      <c r="OA34" s="114"/>
      <c r="OB34" s="114"/>
      <c r="OC34" s="114"/>
      <c r="OD34" s="114"/>
      <c r="OE34" s="114"/>
      <c r="OF34" s="114"/>
      <c r="OG34" s="114"/>
      <c r="OH34" s="114"/>
      <c r="OI34" s="114"/>
      <c r="OJ34" s="114"/>
      <c r="OK34" s="114"/>
      <c r="OL34" s="114"/>
      <c r="OM34" s="114"/>
      <c r="ON34" s="114"/>
      <c r="OO34" s="114"/>
      <c r="OP34" s="114"/>
      <c r="OQ34" s="114"/>
      <c r="OR34" s="114"/>
      <c r="OS34" s="114"/>
      <c r="OT34" s="114"/>
      <c r="OU34" s="114"/>
      <c r="OV34" s="114"/>
      <c r="OW34" s="114"/>
      <c r="OX34" s="114"/>
      <c r="OY34" s="114"/>
      <c r="OZ34" s="114"/>
      <c r="PA34" s="114"/>
      <c r="PB34" s="114"/>
      <c r="PC34" s="114"/>
      <c r="PD34" s="114"/>
      <c r="PE34" s="114"/>
      <c r="PF34" s="114"/>
      <c r="PG34" s="114"/>
      <c r="PH34" s="114"/>
      <c r="PI34" s="114"/>
      <c r="PJ34" s="114"/>
      <c r="PK34" s="114"/>
      <c r="PL34" s="114"/>
      <c r="PM34" s="114"/>
      <c r="PN34" s="114"/>
      <c r="PO34" s="114"/>
      <c r="PP34" s="114"/>
      <c r="PQ34" s="114"/>
      <c r="PR34" s="114"/>
      <c r="PS34" s="114"/>
      <c r="PT34" s="114"/>
      <c r="PU34" s="114"/>
      <c r="PV34" s="114"/>
      <c r="PW34" s="114"/>
      <c r="PX34" s="114"/>
      <c r="PY34" s="114"/>
      <c r="PZ34" s="114"/>
      <c r="QA34" s="114"/>
      <c r="QB34" s="114"/>
      <c r="QC34" s="114"/>
      <c r="QD34" s="114"/>
      <c r="QE34" s="114"/>
      <c r="QF34" s="114"/>
      <c r="QG34" s="114"/>
      <c r="QH34" s="114"/>
      <c r="QI34" s="114"/>
      <c r="QJ34" s="114"/>
      <c r="QK34" s="114"/>
      <c r="QL34" s="114"/>
      <c r="QM34" s="114"/>
      <c r="QN34" s="114"/>
      <c r="QO34" s="114"/>
      <c r="QP34" s="114"/>
      <c r="QQ34" s="114"/>
      <c r="QR34" s="114"/>
      <c r="QS34" s="114"/>
      <c r="QT34" s="114"/>
      <c r="QU34" s="114"/>
      <c r="QV34" s="114"/>
      <c r="QW34" s="114"/>
      <c r="QX34" s="114"/>
      <c r="QY34" s="114"/>
      <c r="QZ34" s="114"/>
      <c r="RA34" s="114"/>
      <c r="RB34" s="114"/>
      <c r="RC34" s="114"/>
      <c r="RD34" s="114"/>
      <c r="RE34" s="114"/>
      <c r="RF34" s="114"/>
      <c r="RG34" s="114"/>
      <c r="RH34" s="114"/>
      <c r="RI34" s="114"/>
      <c r="RJ34" s="114"/>
      <c r="RK34" s="114"/>
      <c r="RL34" s="114"/>
      <c r="RM34" s="114"/>
      <c r="RN34" s="114"/>
      <c r="RO34" s="114"/>
      <c r="RP34" s="114"/>
      <c r="RQ34" s="114"/>
      <c r="RR34" s="114"/>
      <c r="RS34" s="114"/>
      <c r="RT34" s="114"/>
      <c r="RU34" s="114"/>
      <c r="RV34" s="114"/>
      <c r="RW34" s="114"/>
      <c r="RX34" s="114"/>
      <c r="RY34" s="114"/>
      <c r="RZ34" s="114"/>
      <c r="SA34" s="114"/>
      <c r="SB34" s="114"/>
      <c r="SC34" s="114"/>
      <c r="SD34" s="114"/>
      <c r="SE34" s="114"/>
      <c r="SF34" s="114"/>
      <c r="SG34" s="114"/>
      <c r="SH34" s="114"/>
      <c r="SI34" s="114"/>
      <c r="SJ34" s="114"/>
      <c r="SK34" s="114"/>
      <c r="SL34" s="114"/>
      <c r="SM34" s="114"/>
      <c r="SN34" s="114"/>
      <c r="SO34" s="114"/>
      <c r="SP34" s="114"/>
      <c r="SQ34" s="114"/>
      <c r="SR34" s="114"/>
      <c r="SS34" s="114"/>
      <c r="ST34" s="114"/>
      <c r="SU34" s="114"/>
      <c r="SV34" s="114"/>
      <c r="SW34" s="114"/>
      <c r="SX34" s="114"/>
      <c r="SY34" s="114"/>
      <c r="SZ34" s="114"/>
      <c r="TA34" s="114"/>
      <c r="TB34" s="114"/>
      <c r="TC34" s="114"/>
      <c r="TD34" s="114"/>
      <c r="TE34" s="114"/>
      <c r="TF34" s="114"/>
      <c r="TG34" s="114"/>
      <c r="TH34" s="114"/>
      <c r="TI34" s="114"/>
      <c r="TJ34" s="114"/>
      <c r="TK34" s="114"/>
      <c r="TL34" s="114"/>
      <c r="TM34" s="114"/>
      <c r="TN34" s="114"/>
      <c r="TO34" s="114"/>
      <c r="TP34" s="114"/>
      <c r="TQ34" s="114"/>
      <c r="TR34" s="114"/>
      <c r="TS34" s="114"/>
      <c r="TT34" s="114"/>
      <c r="TU34" s="114"/>
      <c r="TV34" s="114"/>
      <c r="TW34" s="114"/>
      <c r="TX34" s="114"/>
      <c r="TY34" s="114"/>
      <c r="TZ34" s="114"/>
      <c r="UA34" s="114"/>
      <c r="UB34" s="114"/>
      <c r="UC34" s="114"/>
      <c r="UD34" s="114"/>
      <c r="UE34" s="114"/>
      <c r="UF34" s="114"/>
      <c r="UG34" s="114"/>
      <c r="UH34" s="114"/>
      <c r="UI34" s="114"/>
      <c r="UJ34" s="114"/>
      <c r="UK34" s="114"/>
      <c r="UL34" s="114"/>
      <c r="UM34" s="114"/>
      <c r="UN34" s="114"/>
      <c r="UO34" s="114"/>
      <c r="UP34" s="114"/>
      <c r="UQ34" s="114"/>
      <c r="UR34" s="114"/>
      <c r="US34" s="114"/>
      <c r="UT34" s="114"/>
      <c r="UU34" s="114"/>
      <c r="UV34" s="114"/>
      <c r="UW34" s="114"/>
      <c r="UX34" s="114"/>
      <c r="UY34" s="114"/>
      <c r="UZ34" s="114"/>
      <c r="VA34" s="114"/>
      <c r="VB34" s="114"/>
      <c r="VC34" s="114"/>
      <c r="VD34" s="114"/>
      <c r="VE34" s="114"/>
      <c r="VF34" s="114"/>
      <c r="VG34" s="114"/>
      <c r="VH34" s="114"/>
      <c r="VI34" s="114"/>
      <c r="VJ34" s="114"/>
      <c r="VK34" s="114"/>
      <c r="VL34" s="114"/>
      <c r="VM34" s="114"/>
      <c r="VN34" s="114"/>
      <c r="VO34" s="114"/>
      <c r="VP34" s="114"/>
      <c r="VQ34" s="114"/>
      <c r="VR34" s="114"/>
      <c r="VS34" s="114"/>
      <c r="VT34" s="114"/>
      <c r="VU34" s="114"/>
      <c r="VV34" s="114"/>
      <c r="VW34" s="114"/>
      <c r="VX34" s="114"/>
      <c r="VY34" s="114"/>
      <c r="VZ34" s="114"/>
      <c r="WA34" s="114"/>
      <c r="WB34" s="114"/>
      <c r="WC34" s="114"/>
      <c r="WD34" s="114"/>
      <c r="WE34" s="114"/>
      <c r="WF34" s="114"/>
      <c r="WG34" s="114"/>
      <c r="WH34" s="114"/>
      <c r="WI34" s="114"/>
      <c r="WJ34" s="114"/>
      <c r="WK34" s="114"/>
      <c r="WL34" s="114"/>
      <c r="WM34" s="114"/>
      <c r="WN34" s="114"/>
      <c r="WO34" s="114"/>
      <c r="WP34" s="114"/>
      <c r="WQ34" s="114"/>
      <c r="WR34" s="114"/>
      <c r="WS34" s="114"/>
      <c r="WT34" s="114"/>
      <c r="WU34" s="114"/>
      <c r="WV34" s="114"/>
      <c r="WW34" s="114"/>
      <c r="WX34" s="114"/>
      <c r="WY34" s="114"/>
      <c r="WZ34" s="114"/>
      <c r="XA34" s="114"/>
      <c r="XB34" s="114"/>
      <c r="XC34" s="114"/>
      <c r="XD34" s="114"/>
      <c r="XE34" s="114"/>
      <c r="XF34" s="114"/>
      <c r="XG34" s="114"/>
      <c r="XH34" s="114"/>
      <c r="XI34" s="114"/>
      <c r="XJ34" s="114"/>
      <c r="XK34" s="114"/>
      <c r="XL34" s="114"/>
      <c r="XM34" s="114"/>
      <c r="XN34" s="114"/>
      <c r="XO34" s="114"/>
      <c r="XP34" s="114"/>
      <c r="XQ34" s="114"/>
      <c r="XR34" s="114"/>
      <c r="XS34" s="114"/>
      <c r="XT34" s="114"/>
      <c r="XU34" s="114"/>
      <c r="XV34" s="114"/>
      <c r="XW34" s="114"/>
      <c r="XX34" s="114"/>
      <c r="XY34" s="114"/>
      <c r="XZ34" s="114"/>
      <c r="YA34" s="114"/>
      <c r="YB34" s="114"/>
      <c r="YC34" s="114"/>
      <c r="YD34" s="114"/>
      <c r="YE34" s="114"/>
      <c r="YF34" s="114"/>
      <c r="YG34" s="114"/>
      <c r="YH34" s="114"/>
      <c r="YI34" s="114"/>
      <c r="YJ34" s="114"/>
      <c r="YK34" s="114"/>
      <c r="YL34" s="114"/>
      <c r="YM34" s="114"/>
      <c r="YN34" s="114"/>
      <c r="YO34" s="114"/>
      <c r="YP34" s="114"/>
      <c r="YQ34" s="114"/>
      <c r="YR34" s="114"/>
      <c r="YS34" s="114"/>
      <c r="YT34" s="114"/>
      <c r="YU34" s="114"/>
      <c r="YV34" s="114"/>
      <c r="YW34" s="114"/>
      <c r="YX34" s="114"/>
      <c r="YY34" s="114"/>
      <c r="YZ34" s="114"/>
      <c r="ZA34" s="114"/>
      <c r="ZB34" s="114"/>
      <c r="ZC34" s="114"/>
      <c r="ZD34" s="114"/>
      <c r="ZE34" s="114"/>
      <c r="ZF34" s="114"/>
      <c r="ZG34" s="114"/>
      <c r="ZH34" s="114"/>
      <c r="ZI34" s="114"/>
      <c r="ZJ34" s="114"/>
      <c r="ZK34" s="114"/>
      <c r="ZL34" s="114"/>
      <c r="ZM34" s="114"/>
      <c r="ZN34" s="114"/>
      <c r="ZO34" s="114"/>
      <c r="ZP34" s="114"/>
      <c r="ZQ34" s="114"/>
      <c r="ZR34" s="114"/>
      <c r="ZS34" s="114"/>
      <c r="ZT34" s="114"/>
      <c r="ZU34" s="114"/>
      <c r="ZV34" s="114"/>
      <c r="ZW34" s="114"/>
      <c r="ZX34" s="114"/>
      <c r="ZY34" s="114"/>
      <c r="ZZ34" s="114"/>
      <c r="AAA34" s="114"/>
      <c r="AAB34" s="114"/>
      <c r="AAC34" s="114"/>
      <c r="AAD34" s="114"/>
      <c r="AAE34" s="114"/>
      <c r="AAF34" s="114"/>
      <c r="AAG34" s="114"/>
      <c r="AAH34" s="114"/>
      <c r="AAI34" s="114"/>
      <c r="AAJ34" s="114"/>
      <c r="AAK34" s="114"/>
      <c r="AAL34" s="114"/>
      <c r="AAM34" s="114"/>
      <c r="AAN34" s="114"/>
      <c r="AAO34" s="114"/>
      <c r="AAP34" s="114"/>
      <c r="AAQ34" s="114"/>
      <c r="AAR34" s="114"/>
      <c r="AAS34" s="114"/>
      <c r="AAT34" s="114"/>
      <c r="AAU34" s="114"/>
      <c r="AAV34" s="114"/>
      <c r="AAW34" s="114"/>
      <c r="AAX34" s="114"/>
      <c r="AAY34" s="114"/>
      <c r="AAZ34" s="114"/>
      <c r="ABA34" s="114"/>
      <c r="ABB34" s="114"/>
      <c r="ABC34" s="114"/>
      <c r="ABD34" s="114"/>
      <c r="ABE34" s="114"/>
      <c r="ABF34" s="114"/>
      <c r="ABG34" s="114"/>
      <c r="ABH34" s="114"/>
      <c r="ABI34" s="114"/>
      <c r="ABJ34" s="114"/>
      <c r="ABK34" s="114"/>
      <c r="ABL34" s="114"/>
      <c r="ABM34" s="114"/>
      <c r="ABN34" s="114"/>
      <c r="ABO34" s="114"/>
      <c r="ABP34" s="114"/>
      <c r="ABQ34" s="114"/>
      <c r="ABR34" s="114"/>
      <c r="ABS34" s="114"/>
      <c r="ABT34" s="114"/>
      <c r="ABU34" s="114"/>
      <c r="ABV34" s="114"/>
      <c r="ABW34" s="114"/>
      <c r="ABX34" s="114"/>
      <c r="ABY34" s="114"/>
      <c r="ABZ34" s="114"/>
      <c r="ACA34" s="114"/>
      <c r="ACB34" s="114"/>
      <c r="ACC34" s="114"/>
      <c r="ACD34" s="114"/>
      <c r="ACE34" s="114"/>
      <c r="ACF34" s="114"/>
      <c r="ACG34" s="114"/>
      <c r="ACH34" s="114"/>
      <c r="ACI34" s="114"/>
      <c r="ACJ34" s="114"/>
      <c r="ACK34" s="114"/>
      <c r="ACL34" s="114"/>
      <c r="ACM34" s="114"/>
      <c r="ACN34" s="114"/>
      <c r="ACO34" s="114"/>
      <c r="ACP34" s="114"/>
      <c r="ACQ34" s="114"/>
      <c r="ACR34" s="114"/>
      <c r="ACS34" s="114"/>
      <c r="ACT34" s="114"/>
      <c r="ACU34" s="114"/>
      <c r="ACV34" s="114"/>
      <c r="ACW34" s="114"/>
      <c r="ACX34" s="114"/>
      <c r="ACY34" s="114"/>
      <c r="ACZ34" s="114"/>
      <c r="ADA34" s="114"/>
      <c r="ADB34" s="114"/>
      <c r="ADC34" s="114"/>
      <c r="ADD34" s="114"/>
      <c r="ADE34" s="114"/>
      <c r="ADF34" s="114"/>
      <c r="ADG34" s="114"/>
      <c r="ADH34" s="114"/>
      <c r="ADI34" s="114"/>
      <c r="ADJ34" s="114"/>
      <c r="ADK34" s="114"/>
      <c r="ADL34" s="114"/>
      <c r="ADM34" s="114"/>
      <c r="ADN34" s="114"/>
      <c r="ADO34" s="114"/>
      <c r="ADP34" s="114"/>
      <c r="ADQ34" s="114"/>
      <c r="ADR34" s="114"/>
      <c r="ADS34" s="114"/>
      <c r="ADT34" s="114"/>
      <c r="ADU34" s="114"/>
      <c r="ADV34" s="114"/>
      <c r="ADW34" s="114"/>
      <c r="ADX34" s="114"/>
      <c r="ADY34" s="114"/>
      <c r="ADZ34" s="114"/>
      <c r="AEA34" s="114"/>
      <c r="AEB34" s="114"/>
      <c r="AEC34" s="114"/>
      <c r="AED34" s="114"/>
      <c r="AEE34" s="114"/>
      <c r="AEF34" s="114"/>
      <c r="AEG34" s="114"/>
      <c r="AEH34" s="114"/>
      <c r="AEI34" s="114"/>
      <c r="AEJ34" s="114"/>
      <c r="AEK34" s="114"/>
      <c r="AEL34" s="114"/>
      <c r="AEM34" s="114"/>
      <c r="AEN34" s="114"/>
      <c r="AEO34" s="114"/>
      <c r="AEP34" s="114"/>
      <c r="AEQ34" s="114"/>
      <c r="AER34" s="114"/>
      <c r="AES34" s="114"/>
      <c r="AET34" s="114"/>
      <c r="AEU34" s="114"/>
      <c r="AEV34" s="114"/>
      <c r="AEW34" s="114"/>
      <c r="AEX34" s="114"/>
      <c r="AEY34" s="114"/>
      <c r="AEZ34" s="114"/>
      <c r="AFA34" s="114"/>
      <c r="AFB34" s="114"/>
      <c r="AFC34" s="114"/>
      <c r="AFD34" s="114"/>
      <c r="AFE34" s="114"/>
      <c r="AFF34" s="114"/>
      <c r="AFG34" s="114"/>
      <c r="AFH34" s="114"/>
      <c r="AFI34" s="114"/>
      <c r="AFJ34" s="114"/>
      <c r="AFK34" s="114"/>
      <c r="AFL34" s="114"/>
      <c r="AFM34" s="114"/>
      <c r="AFN34" s="114"/>
      <c r="AFO34" s="114"/>
      <c r="AFP34" s="114"/>
      <c r="AFQ34" s="114"/>
      <c r="AFR34" s="114"/>
      <c r="AFS34" s="114"/>
      <c r="AFT34" s="114"/>
      <c r="AFU34" s="114"/>
      <c r="AFV34" s="114"/>
      <c r="AFW34" s="114"/>
      <c r="AFX34" s="114"/>
      <c r="AFY34" s="114"/>
      <c r="AFZ34" s="114"/>
      <c r="AGA34" s="114"/>
      <c r="AGB34" s="114"/>
      <c r="AGC34" s="114"/>
      <c r="AGD34" s="114"/>
      <c r="AGE34" s="114"/>
      <c r="AGF34" s="114"/>
      <c r="AGG34" s="114"/>
      <c r="AGH34" s="114"/>
      <c r="AGI34" s="114"/>
      <c r="AGJ34" s="114"/>
      <c r="AGK34" s="114"/>
      <c r="AGL34" s="114"/>
      <c r="AGM34" s="114"/>
      <c r="AGN34" s="114"/>
      <c r="AGO34" s="114"/>
      <c r="AGP34" s="114"/>
      <c r="AGQ34" s="114"/>
      <c r="AGR34" s="114"/>
      <c r="AGS34" s="114"/>
      <c r="AGT34" s="114"/>
      <c r="AGU34" s="114"/>
      <c r="AGV34" s="114"/>
      <c r="AGW34" s="114"/>
      <c r="AGX34" s="114"/>
      <c r="AGY34" s="114"/>
      <c r="AGZ34" s="114"/>
      <c r="AHA34" s="114"/>
      <c r="AHB34" s="114"/>
      <c r="AHC34" s="114"/>
      <c r="AHD34" s="114"/>
      <c r="AHE34" s="114"/>
      <c r="AHF34" s="114"/>
      <c r="AHG34" s="114"/>
      <c r="AHH34" s="114"/>
      <c r="AHI34" s="114"/>
      <c r="AHJ34" s="114"/>
      <c r="AHK34" s="114"/>
      <c r="AHL34" s="114"/>
      <c r="AHM34" s="114"/>
      <c r="AHN34" s="114"/>
      <c r="AHO34" s="114"/>
      <c r="AHP34" s="114"/>
      <c r="AHQ34" s="114"/>
      <c r="AHR34" s="114"/>
      <c r="AHS34" s="114"/>
      <c r="AHT34" s="114"/>
      <c r="AHU34" s="114"/>
      <c r="AHV34" s="114"/>
      <c r="AHW34" s="114"/>
      <c r="AHX34" s="114"/>
      <c r="AHY34" s="114"/>
      <c r="AHZ34" s="114"/>
      <c r="AIA34" s="114"/>
      <c r="AIB34" s="114"/>
      <c r="AIC34" s="114"/>
      <c r="AID34" s="114"/>
      <c r="AIE34" s="114"/>
      <c r="AIF34" s="114"/>
      <c r="AIG34" s="114"/>
      <c r="AIH34" s="114"/>
      <c r="AII34" s="114"/>
      <c r="AIJ34" s="114"/>
      <c r="AIK34" s="114"/>
      <c r="AIL34" s="114"/>
      <c r="AIM34" s="114"/>
      <c r="AIN34" s="114"/>
      <c r="AIO34" s="114"/>
      <c r="AIP34" s="114"/>
      <c r="AIQ34" s="114"/>
      <c r="AIR34" s="114"/>
      <c r="AIS34" s="114"/>
      <c r="AIT34" s="114"/>
      <c r="AIU34" s="114"/>
      <c r="AIV34" s="114"/>
      <c r="AIW34" s="114"/>
      <c r="AIX34" s="114"/>
      <c r="AIY34" s="114"/>
      <c r="AIZ34" s="114"/>
      <c r="AJA34" s="114"/>
      <c r="AJB34" s="114"/>
      <c r="AJC34" s="114"/>
      <c r="AJD34" s="114"/>
      <c r="AJE34" s="114"/>
      <c r="AJF34" s="114"/>
      <c r="AJG34" s="114"/>
      <c r="AJH34" s="114"/>
      <c r="AJI34" s="114"/>
      <c r="AJJ34" s="114"/>
      <c r="AJK34" s="114"/>
      <c r="AJL34" s="114"/>
      <c r="AJM34" s="114"/>
      <c r="AJN34" s="114"/>
      <c r="AJO34" s="114"/>
      <c r="AJP34" s="114"/>
      <c r="AJQ34" s="114"/>
      <c r="AJR34" s="114"/>
      <c r="AJS34" s="114"/>
      <c r="AJT34" s="114"/>
      <c r="AJU34" s="114"/>
      <c r="AJV34" s="114"/>
      <c r="AJW34" s="114"/>
      <c r="AJX34" s="114"/>
      <c r="AJY34" s="114"/>
      <c r="AJZ34" s="114"/>
      <c r="AKA34" s="114"/>
      <c r="AKB34" s="114"/>
      <c r="AKC34" s="114"/>
      <c r="AKD34" s="114"/>
      <c r="AKE34" s="114"/>
      <c r="AKF34" s="114"/>
    </row>
    <row r="35" spans="1:968" s="115" customFormat="1" ht="135" customHeight="1" thickBot="1" x14ac:dyDescent="0.3">
      <c r="A35" s="114"/>
      <c r="B35" s="110"/>
      <c r="C35" s="403" t="s">
        <v>610</v>
      </c>
      <c r="D35" s="428">
        <v>607</v>
      </c>
      <c r="E35" s="321" t="s">
        <v>357</v>
      </c>
      <c r="F35" s="290" t="s">
        <v>358</v>
      </c>
      <c r="G35" s="292">
        <v>1350000</v>
      </c>
      <c r="H35" s="293">
        <v>47867.21</v>
      </c>
      <c r="I35" s="324">
        <v>100000</v>
      </c>
      <c r="J35" s="325">
        <v>1002132.79</v>
      </c>
      <c r="K35" s="325">
        <v>200000</v>
      </c>
      <c r="L35" s="325">
        <v>0</v>
      </c>
      <c r="M35" s="325"/>
      <c r="N35" s="325"/>
      <c r="O35" s="325"/>
      <c r="P35" s="325"/>
      <c r="Q35" s="325"/>
      <c r="R35" s="325"/>
      <c r="S35" s="325"/>
      <c r="T35" s="325"/>
      <c r="U35" s="325"/>
      <c r="V35" s="325"/>
      <c r="W35" s="325"/>
      <c r="X35" s="325">
        <v>147867.21</v>
      </c>
      <c r="Y35" s="325"/>
      <c r="Z35" s="325">
        <v>1202132.79</v>
      </c>
      <c r="AA35" s="325">
        <v>0</v>
      </c>
      <c r="AB35" s="325"/>
      <c r="AC35" s="325"/>
      <c r="AD35" s="325"/>
      <c r="AE35" s="113">
        <f t="shared" si="0"/>
        <v>0</v>
      </c>
      <c r="AF35" s="116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4"/>
      <c r="BQ35" s="114"/>
      <c r="BR35" s="114"/>
      <c r="BS35" s="114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4"/>
      <c r="CG35" s="114"/>
      <c r="CH35" s="114"/>
      <c r="CI35" s="114"/>
      <c r="CJ35" s="114"/>
      <c r="CK35" s="114"/>
      <c r="CL35" s="114"/>
      <c r="CM35" s="114"/>
      <c r="CN35" s="114"/>
      <c r="CO35" s="114"/>
      <c r="CP35" s="114"/>
      <c r="CQ35" s="114"/>
      <c r="CR35" s="114"/>
      <c r="CS35" s="114"/>
      <c r="CT35" s="114"/>
      <c r="CU35" s="114"/>
      <c r="CV35" s="114"/>
      <c r="CW35" s="114"/>
      <c r="CX35" s="114"/>
      <c r="CY35" s="114"/>
      <c r="CZ35" s="114"/>
      <c r="DA35" s="114"/>
      <c r="DB35" s="114"/>
      <c r="DC35" s="114"/>
      <c r="DD35" s="114"/>
      <c r="DE35" s="114"/>
      <c r="DF35" s="114"/>
      <c r="DG35" s="114"/>
      <c r="DH35" s="114"/>
      <c r="DI35" s="114"/>
      <c r="DJ35" s="114"/>
      <c r="DK35" s="114"/>
      <c r="DL35" s="114"/>
      <c r="DM35" s="114"/>
      <c r="DN35" s="114"/>
      <c r="DO35" s="114"/>
      <c r="DP35" s="114"/>
      <c r="DQ35" s="114"/>
      <c r="DR35" s="114"/>
      <c r="DS35" s="114"/>
      <c r="DT35" s="114"/>
      <c r="DU35" s="114"/>
      <c r="DV35" s="114"/>
      <c r="DW35" s="114"/>
      <c r="DX35" s="114"/>
      <c r="DY35" s="114"/>
      <c r="DZ35" s="114"/>
      <c r="EA35" s="114"/>
      <c r="EB35" s="114"/>
      <c r="EC35" s="114"/>
      <c r="ED35" s="114"/>
      <c r="EE35" s="114"/>
      <c r="EF35" s="114"/>
      <c r="EG35" s="114"/>
      <c r="EH35" s="114"/>
      <c r="EI35" s="114"/>
      <c r="EJ35" s="114"/>
      <c r="EK35" s="114"/>
      <c r="EL35" s="114"/>
      <c r="EM35" s="114"/>
      <c r="EN35" s="114"/>
      <c r="EO35" s="114"/>
      <c r="EP35" s="114"/>
      <c r="EQ35" s="114"/>
      <c r="ER35" s="114"/>
      <c r="ES35" s="114"/>
      <c r="ET35" s="114"/>
      <c r="EU35" s="114"/>
      <c r="EV35" s="114"/>
      <c r="EW35" s="114"/>
      <c r="EX35" s="114"/>
      <c r="EY35" s="114"/>
      <c r="EZ35" s="114"/>
      <c r="FA35" s="114"/>
      <c r="FB35" s="114"/>
      <c r="FC35" s="114"/>
      <c r="FD35" s="114"/>
      <c r="FE35" s="114"/>
      <c r="FF35" s="114"/>
      <c r="FG35" s="114"/>
      <c r="FH35" s="114"/>
      <c r="FI35" s="114"/>
      <c r="FJ35" s="114"/>
      <c r="FK35" s="114"/>
      <c r="FL35" s="114"/>
      <c r="FM35" s="114"/>
      <c r="FN35" s="114"/>
      <c r="FO35" s="114"/>
      <c r="FP35" s="114"/>
      <c r="FQ35" s="114"/>
      <c r="FR35" s="114"/>
      <c r="FS35" s="114"/>
      <c r="FT35" s="114"/>
      <c r="FU35" s="114"/>
      <c r="FV35" s="114"/>
      <c r="FW35" s="114"/>
      <c r="FX35" s="114"/>
      <c r="FY35" s="114"/>
      <c r="FZ35" s="114"/>
      <c r="GA35" s="114"/>
      <c r="GB35" s="114"/>
      <c r="GC35" s="114"/>
      <c r="GD35" s="114"/>
      <c r="GE35" s="114"/>
      <c r="GF35" s="114"/>
      <c r="GG35" s="114"/>
      <c r="GH35" s="114"/>
      <c r="GI35" s="114"/>
      <c r="GJ35" s="114"/>
      <c r="GK35" s="114"/>
      <c r="GL35" s="114"/>
      <c r="GM35" s="114"/>
      <c r="GN35" s="114"/>
      <c r="GO35" s="114"/>
      <c r="GP35" s="114"/>
      <c r="GQ35" s="114"/>
      <c r="GR35" s="114"/>
      <c r="GS35" s="114"/>
      <c r="GT35" s="114"/>
      <c r="GU35" s="114"/>
      <c r="GV35" s="114"/>
      <c r="GW35" s="114"/>
      <c r="GX35" s="114"/>
      <c r="GY35" s="114"/>
      <c r="GZ35" s="114"/>
      <c r="HA35" s="114"/>
      <c r="HB35" s="114"/>
      <c r="HC35" s="114"/>
      <c r="HD35" s="114"/>
      <c r="HE35" s="114"/>
      <c r="HF35" s="114"/>
      <c r="HG35" s="114"/>
      <c r="HH35" s="114"/>
      <c r="HI35" s="114"/>
      <c r="HJ35" s="114"/>
      <c r="HK35" s="114"/>
      <c r="HL35" s="114"/>
      <c r="HM35" s="114"/>
      <c r="HN35" s="114"/>
      <c r="HO35" s="114"/>
      <c r="HP35" s="114"/>
      <c r="HQ35" s="114"/>
      <c r="HR35" s="114"/>
      <c r="HS35" s="114"/>
      <c r="HT35" s="114"/>
      <c r="HU35" s="114"/>
      <c r="HV35" s="114"/>
      <c r="HW35" s="114"/>
      <c r="HX35" s="114"/>
      <c r="HY35" s="114"/>
      <c r="HZ35" s="114"/>
      <c r="IA35" s="114"/>
      <c r="IB35" s="114"/>
      <c r="IC35" s="114"/>
      <c r="ID35" s="114"/>
      <c r="IE35" s="114"/>
      <c r="IF35" s="114"/>
      <c r="IG35" s="114"/>
      <c r="IH35" s="114"/>
      <c r="II35" s="114"/>
      <c r="IJ35" s="114"/>
      <c r="IK35" s="114"/>
      <c r="IL35" s="114"/>
      <c r="IM35" s="114"/>
      <c r="IN35" s="114"/>
      <c r="IO35" s="114"/>
      <c r="IP35" s="114"/>
      <c r="IQ35" s="114"/>
      <c r="IR35" s="114"/>
      <c r="IS35" s="114"/>
      <c r="IT35" s="114"/>
      <c r="IU35" s="114"/>
      <c r="IV35" s="114"/>
      <c r="IW35" s="114"/>
      <c r="IX35" s="114"/>
      <c r="IY35" s="114"/>
      <c r="IZ35" s="114"/>
      <c r="JA35" s="114"/>
      <c r="JB35" s="114"/>
      <c r="JC35" s="114"/>
      <c r="JD35" s="114"/>
      <c r="JE35" s="114"/>
      <c r="JF35" s="114"/>
      <c r="JG35" s="114"/>
      <c r="JH35" s="114"/>
      <c r="JI35" s="114"/>
      <c r="JJ35" s="114"/>
      <c r="JK35" s="114"/>
      <c r="JL35" s="114"/>
      <c r="JM35" s="114"/>
      <c r="JN35" s="114"/>
      <c r="JO35" s="114"/>
      <c r="JP35" s="114"/>
      <c r="JQ35" s="114"/>
      <c r="JR35" s="114"/>
      <c r="JS35" s="114"/>
      <c r="JT35" s="114"/>
      <c r="JU35" s="114"/>
      <c r="JV35" s="114"/>
      <c r="JW35" s="114"/>
      <c r="JX35" s="114"/>
      <c r="JY35" s="114"/>
      <c r="JZ35" s="114"/>
      <c r="KA35" s="114"/>
      <c r="KB35" s="114"/>
      <c r="KC35" s="114"/>
      <c r="KD35" s="114"/>
      <c r="KE35" s="114"/>
      <c r="KF35" s="114"/>
      <c r="KG35" s="114"/>
      <c r="KH35" s="114"/>
      <c r="KI35" s="114"/>
      <c r="KJ35" s="114"/>
      <c r="KK35" s="114"/>
      <c r="KL35" s="114"/>
      <c r="KM35" s="114"/>
      <c r="KN35" s="114"/>
      <c r="KO35" s="114"/>
      <c r="KP35" s="114"/>
      <c r="KQ35" s="114"/>
      <c r="KR35" s="114"/>
      <c r="KS35" s="114"/>
      <c r="KT35" s="114"/>
      <c r="KU35" s="114"/>
      <c r="KV35" s="114"/>
      <c r="KW35" s="114"/>
      <c r="KX35" s="114"/>
      <c r="KY35" s="114"/>
      <c r="KZ35" s="114"/>
      <c r="LA35" s="114"/>
      <c r="LB35" s="114"/>
      <c r="LC35" s="114"/>
      <c r="LD35" s="114"/>
      <c r="LE35" s="114"/>
      <c r="LF35" s="114"/>
      <c r="LG35" s="114"/>
      <c r="LH35" s="114"/>
      <c r="LI35" s="114"/>
      <c r="LJ35" s="114"/>
      <c r="LK35" s="114"/>
      <c r="LL35" s="114"/>
      <c r="LM35" s="114"/>
      <c r="LN35" s="114"/>
      <c r="LO35" s="114"/>
      <c r="LP35" s="114"/>
      <c r="LQ35" s="114"/>
      <c r="LR35" s="114"/>
      <c r="LS35" s="114"/>
      <c r="LT35" s="114"/>
      <c r="LU35" s="114"/>
      <c r="LV35" s="114"/>
      <c r="LW35" s="114"/>
      <c r="LX35" s="114"/>
      <c r="LY35" s="114"/>
      <c r="LZ35" s="114"/>
      <c r="MA35" s="114"/>
      <c r="MB35" s="114"/>
      <c r="MC35" s="114"/>
      <c r="MD35" s="114"/>
      <c r="ME35" s="114"/>
      <c r="MF35" s="114"/>
      <c r="MG35" s="114"/>
      <c r="MH35" s="114"/>
      <c r="MI35" s="114"/>
      <c r="MJ35" s="114"/>
      <c r="MK35" s="114"/>
      <c r="ML35" s="114"/>
      <c r="MM35" s="114"/>
      <c r="MN35" s="114"/>
      <c r="MO35" s="114"/>
      <c r="MP35" s="114"/>
      <c r="MQ35" s="114"/>
      <c r="MR35" s="114"/>
      <c r="MS35" s="114"/>
      <c r="MT35" s="114"/>
      <c r="MU35" s="114"/>
      <c r="MV35" s="114"/>
      <c r="MW35" s="114"/>
      <c r="MX35" s="114"/>
      <c r="MY35" s="114"/>
      <c r="MZ35" s="114"/>
      <c r="NA35" s="114"/>
      <c r="NB35" s="114"/>
      <c r="NC35" s="114"/>
      <c r="ND35" s="114"/>
      <c r="NE35" s="114"/>
      <c r="NF35" s="114"/>
      <c r="NG35" s="114"/>
      <c r="NH35" s="114"/>
      <c r="NI35" s="114"/>
      <c r="NJ35" s="114"/>
      <c r="NK35" s="114"/>
      <c r="NL35" s="114"/>
      <c r="NM35" s="114"/>
      <c r="NN35" s="114"/>
      <c r="NO35" s="114"/>
      <c r="NP35" s="114"/>
      <c r="NQ35" s="114"/>
      <c r="NR35" s="114"/>
      <c r="NS35" s="114"/>
      <c r="NT35" s="114"/>
      <c r="NU35" s="114"/>
      <c r="NV35" s="114"/>
      <c r="NW35" s="114"/>
      <c r="NX35" s="114"/>
      <c r="NY35" s="114"/>
      <c r="NZ35" s="114"/>
      <c r="OA35" s="114"/>
      <c r="OB35" s="114"/>
      <c r="OC35" s="114"/>
      <c r="OD35" s="114"/>
      <c r="OE35" s="114"/>
      <c r="OF35" s="114"/>
      <c r="OG35" s="114"/>
      <c r="OH35" s="114"/>
      <c r="OI35" s="114"/>
      <c r="OJ35" s="114"/>
      <c r="OK35" s="114"/>
      <c r="OL35" s="114"/>
      <c r="OM35" s="114"/>
      <c r="ON35" s="114"/>
      <c r="OO35" s="114"/>
      <c r="OP35" s="114"/>
      <c r="OQ35" s="114"/>
      <c r="OR35" s="114"/>
      <c r="OS35" s="114"/>
      <c r="OT35" s="114"/>
      <c r="OU35" s="114"/>
      <c r="OV35" s="114"/>
      <c r="OW35" s="114"/>
      <c r="OX35" s="114"/>
      <c r="OY35" s="114"/>
      <c r="OZ35" s="114"/>
      <c r="PA35" s="114"/>
      <c r="PB35" s="114"/>
      <c r="PC35" s="114"/>
      <c r="PD35" s="114"/>
      <c r="PE35" s="114"/>
      <c r="PF35" s="114"/>
      <c r="PG35" s="114"/>
      <c r="PH35" s="114"/>
      <c r="PI35" s="114"/>
      <c r="PJ35" s="114"/>
      <c r="PK35" s="114"/>
      <c r="PL35" s="114"/>
      <c r="PM35" s="114"/>
      <c r="PN35" s="114"/>
      <c r="PO35" s="114"/>
      <c r="PP35" s="114"/>
      <c r="PQ35" s="114"/>
      <c r="PR35" s="114"/>
      <c r="PS35" s="114"/>
      <c r="PT35" s="114"/>
      <c r="PU35" s="114"/>
      <c r="PV35" s="114"/>
      <c r="PW35" s="114"/>
      <c r="PX35" s="114"/>
      <c r="PY35" s="114"/>
      <c r="PZ35" s="114"/>
      <c r="QA35" s="114"/>
      <c r="QB35" s="114"/>
      <c r="QC35" s="114"/>
      <c r="QD35" s="114"/>
      <c r="QE35" s="114"/>
      <c r="QF35" s="114"/>
      <c r="QG35" s="114"/>
      <c r="QH35" s="114"/>
      <c r="QI35" s="114"/>
      <c r="QJ35" s="114"/>
      <c r="QK35" s="114"/>
      <c r="QL35" s="114"/>
      <c r="QM35" s="114"/>
      <c r="QN35" s="114"/>
      <c r="QO35" s="114"/>
      <c r="QP35" s="114"/>
      <c r="QQ35" s="114"/>
      <c r="QR35" s="114"/>
      <c r="QS35" s="114"/>
      <c r="QT35" s="114"/>
      <c r="QU35" s="114"/>
      <c r="QV35" s="114"/>
      <c r="QW35" s="114"/>
      <c r="QX35" s="114"/>
      <c r="QY35" s="114"/>
      <c r="QZ35" s="114"/>
      <c r="RA35" s="114"/>
      <c r="RB35" s="114"/>
      <c r="RC35" s="114"/>
      <c r="RD35" s="114"/>
      <c r="RE35" s="114"/>
      <c r="RF35" s="114"/>
      <c r="RG35" s="114"/>
      <c r="RH35" s="114"/>
      <c r="RI35" s="114"/>
      <c r="RJ35" s="114"/>
      <c r="RK35" s="114"/>
      <c r="RL35" s="114"/>
      <c r="RM35" s="114"/>
      <c r="RN35" s="114"/>
      <c r="RO35" s="114"/>
      <c r="RP35" s="114"/>
      <c r="RQ35" s="114"/>
      <c r="RR35" s="114"/>
      <c r="RS35" s="114"/>
      <c r="RT35" s="114"/>
      <c r="RU35" s="114"/>
      <c r="RV35" s="114"/>
      <c r="RW35" s="114"/>
      <c r="RX35" s="114"/>
      <c r="RY35" s="114"/>
      <c r="RZ35" s="114"/>
      <c r="SA35" s="114"/>
      <c r="SB35" s="114"/>
      <c r="SC35" s="114"/>
      <c r="SD35" s="114"/>
      <c r="SE35" s="114"/>
      <c r="SF35" s="114"/>
      <c r="SG35" s="114"/>
      <c r="SH35" s="114"/>
      <c r="SI35" s="114"/>
      <c r="SJ35" s="114"/>
      <c r="SK35" s="114"/>
      <c r="SL35" s="114"/>
      <c r="SM35" s="114"/>
      <c r="SN35" s="114"/>
      <c r="SO35" s="114"/>
      <c r="SP35" s="114"/>
      <c r="SQ35" s="114"/>
      <c r="SR35" s="114"/>
      <c r="SS35" s="114"/>
      <c r="ST35" s="114"/>
      <c r="SU35" s="114"/>
      <c r="SV35" s="114"/>
      <c r="SW35" s="114"/>
      <c r="SX35" s="114"/>
      <c r="SY35" s="114"/>
      <c r="SZ35" s="114"/>
      <c r="TA35" s="114"/>
      <c r="TB35" s="114"/>
      <c r="TC35" s="114"/>
      <c r="TD35" s="114"/>
      <c r="TE35" s="114"/>
      <c r="TF35" s="114"/>
      <c r="TG35" s="114"/>
      <c r="TH35" s="114"/>
      <c r="TI35" s="114"/>
      <c r="TJ35" s="114"/>
      <c r="TK35" s="114"/>
      <c r="TL35" s="114"/>
      <c r="TM35" s="114"/>
      <c r="TN35" s="114"/>
      <c r="TO35" s="114"/>
      <c r="TP35" s="114"/>
      <c r="TQ35" s="114"/>
      <c r="TR35" s="114"/>
      <c r="TS35" s="114"/>
      <c r="TT35" s="114"/>
      <c r="TU35" s="114"/>
      <c r="TV35" s="114"/>
      <c r="TW35" s="114"/>
      <c r="TX35" s="114"/>
      <c r="TY35" s="114"/>
      <c r="TZ35" s="114"/>
      <c r="UA35" s="114"/>
      <c r="UB35" s="114"/>
      <c r="UC35" s="114"/>
      <c r="UD35" s="114"/>
      <c r="UE35" s="114"/>
      <c r="UF35" s="114"/>
      <c r="UG35" s="114"/>
      <c r="UH35" s="114"/>
      <c r="UI35" s="114"/>
      <c r="UJ35" s="114"/>
      <c r="UK35" s="114"/>
      <c r="UL35" s="114"/>
      <c r="UM35" s="114"/>
      <c r="UN35" s="114"/>
      <c r="UO35" s="114"/>
      <c r="UP35" s="114"/>
      <c r="UQ35" s="114"/>
      <c r="UR35" s="114"/>
      <c r="US35" s="114"/>
      <c r="UT35" s="114"/>
      <c r="UU35" s="114"/>
      <c r="UV35" s="114"/>
      <c r="UW35" s="114"/>
      <c r="UX35" s="114"/>
      <c r="UY35" s="114"/>
      <c r="UZ35" s="114"/>
      <c r="VA35" s="114"/>
      <c r="VB35" s="114"/>
      <c r="VC35" s="114"/>
      <c r="VD35" s="114"/>
      <c r="VE35" s="114"/>
      <c r="VF35" s="114"/>
      <c r="VG35" s="114"/>
      <c r="VH35" s="114"/>
      <c r="VI35" s="114"/>
      <c r="VJ35" s="114"/>
      <c r="VK35" s="114"/>
      <c r="VL35" s="114"/>
      <c r="VM35" s="114"/>
      <c r="VN35" s="114"/>
      <c r="VO35" s="114"/>
      <c r="VP35" s="114"/>
      <c r="VQ35" s="114"/>
      <c r="VR35" s="114"/>
      <c r="VS35" s="114"/>
      <c r="VT35" s="114"/>
      <c r="VU35" s="114"/>
      <c r="VV35" s="114"/>
      <c r="VW35" s="114"/>
      <c r="VX35" s="114"/>
      <c r="VY35" s="114"/>
      <c r="VZ35" s="114"/>
      <c r="WA35" s="114"/>
      <c r="WB35" s="114"/>
      <c r="WC35" s="114"/>
      <c r="WD35" s="114"/>
      <c r="WE35" s="114"/>
      <c r="WF35" s="114"/>
      <c r="WG35" s="114"/>
      <c r="WH35" s="114"/>
      <c r="WI35" s="114"/>
      <c r="WJ35" s="114"/>
      <c r="WK35" s="114"/>
      <c r="WL35" s="114"/>
      <c r="WM35" s="114"/>
      <c r="WN35" s="114"/>
      <c r="WO35" s="114"/>
      <c r="WP35" s="114"/>
      <c r="WQ35" s="114"/>
      <c r="WR35" s="114"/>
      <c r="WS35" s="114"/>
      <c r="WT35" s="114"/>
      <c r="WU35" s="114"/>
      <c r="WV35" s="114"/>
      <c r="WW35" s="114"/>
      <c r="WX35" s="114"/>
      <c r="WY35" s="114"/>
      <c r="WZ35" s="114"/>
      <c r="XA35" s="114"/>
      <c r="XB35" s="114"/>
      <c r="XC35" s="114"/>
      <c r="XD35" s="114"/>
      <c r="XE35" s="114"/>
      <c r="XF35" s="114"/>
      <c r="XG35" s="114"/>
      <c r="XH35" s="114"/>
      <c r="XI35" s="114"/>
      <c r="XJ35" s="114"/>
      <c r="XK35" s="114"/>
      <c r="XL35" s="114"/>
      <c r="XM35" s="114"/>
      <c r="XN35" s="114"/>
      <c r="XO35" s="114"/>
      <c r="XP35" s="114"/>
      <c r="XQ35" s="114"/>
      <c r="XR35" s="114"/>
      <c r="XS35" s="114"/>
      <c r="XT35" s="114"/>
      <c r="XU35" s="114"/>
      <c r="XV35" s="114"/>
      <c r="XW35" s="114"/>
      <c r="XX35" s="114"/>
      <c r="XY35" s="114"/>
      <c r="XZ35" s="114"/>
      <c r="YA35" s="114"/>
      <c r="YB35" s="114"/>
      <c r="YC35" s="114"/>
      <c r="YD35" s="114"/>
      <c r="YE35" s="114"/>
      <c r="YF35" s="114"/>
      <c r="YG35" s="114"/>
      <c r="YH35" s="114"/>
      <c r="YI35" s="114"/>
      <c r="YJ35" s="114"/>
      <c r="YK35" s="114"/>
      <c r="YL35" s="114"/>
      <c r="YM35" s="114"/>
      <c r="YN35" s="114"/>
      <c r="YO35" s="114"/>
      <c r="YP35" s="114"/>
      <c r="YQ35" s="114"/>
      <c r="YR35" s="114"/>
      <c r="YS35" s="114"/>
      <c r="YT35" s="114"/>
      <c r="YU35" s="114"/>
      <c r="YV35" s="114"/>
      <c r="YW35" s="114"/>
      <c r="YX35" s="114"/>
      <c r="YY35" s="114"/>
      <c r="YZ35" s="114"/>
      <c r="ZA35" s="114"/>
      <c r="ZB35" s="114"/>
      <c r="ZC35" s="114"/>
      <c r="ZD35" s="114"/>
      <c r="ZE35" s="114"/>
      <c r="ZF35" s="114"/>
      <c r="ZG35" s="114"/>
      <c r="ZH35" s="114"/>
      <c r="ZI35" s="114"/>
      <c r="ZJ35" s="114"/>
      <c r="ZK35" s="114"/>
      <c r="ZL35" s="114"/>
      <c r="ZM35" s="114"/>
      <c r="ZN35" s="114"/>
      <c r="ZO35" s="114"/>
      <c r="ZP35" s="114"/>
      <c r="ZQ35" s="114"/>
      <c r="ZR35" s="114"/>
      <c r="ZS35" s="114"/>
      <c r="ZT35" s="114"/>
      <c r="ZU35" s="114"/>
      <c r="ZV35" s="114"/>
      <c r="ZW35" s="114"/>
      <c r="ZX35" s="114"/>
      <c r="ZY35" s="114"/>
      <c r="ZZ35" s="114"/>
      <c r="AAA35" s="114"/>
      <c r="AAB35" s="114"/>
      <c r="AAC35" s="114"/>
      <c r="AAD35" s="114"/>
      <c r="AAE35" s="114"/>
      <c r="AAF35" s="114"/>
      <c r="AAG35" s="114"/>
      <c r="AAH35" s="114"/>
      <c r="AAI35" s="114"/>
      <c r="AAJ35" s="114"/>
      <c r="AAK35" s="114"/>
      <c r="AAL35" s="114"/>
      <c r="AAM35" s="114"/>
      <c r="AAN35" s="114"/>
      <c r="AAO35" s="114"/>
      <c r="AAP35" s="114"/>
      <c r="AAQ35" s="114"/>
      <c r="AAR35" s="114"/>
      <c r="AAS35" s="114"/>
      <c r="AAT35" s="114"/>
      <c r="AAU35" s="114"/>
      <c r="AAV35" s="114"/>
      <c r="AAW35" s="114"/>
      <c r="AAX35" s="114"/>
      <c r="AAY35" s="114"/>
      <c r="AAZ35" s="114"/>
      <c r="ABA35" s="114"/>
      <c r="ABB35" s="114"/>
      <c r="ABC35" s="114"/>
      <c r="ABD35" s="114"/>
      <c r="ABE35" s="114"/>
      <c r="ABF35" s="114"/>
      <c r="ABG35" s="114"/>
      <c r="ABH35" s="114"/>
      <c r="ABI35" s="114"/>
      <c r="ABJ35" s="114"/>
      <c r="ABK35" s="114"/>
      <c r="ABL35" s="114"/>
      <c r="ABM35" s="114"/>
      <c r="ABN35" s="114"/>
      <c r="ABO35" s="114"/>
      <c r="ABP35" s="114"/>
      <c r="ABQ35" s="114"/>
      <c r="ABR35" s="114"/>
      <c r="ABS35" s="114"/>
      <c r="ABT35" s="114"/>
      <c r="ABU35" s="114"/>
      <c r="ABV35" s="114"/>
      <c r="ABW35" s="114"/>
      <c r="ABX35" s="114"/>
      <c r="ABY35" s="114"/>
      <c r="ABZ35" s="114"/>
      <c r="ACA35" s="114"/>
      <c r="ACB35" s="114"/>
      <c r="ACC35" s="114"/>
      <c r="ACD35" s="114"/>
      <c r="ACE35" s="114"/>
      <c r="ACF35" s="114"/>
      <c r="ACG35" s="114"/>
      <c r="ACH35" s="114"/>
      <c r="ACI35" s="114"/>
      <c r="ACJ35" s="114"/>
      <c r="ACK35" s="114"/>
      <c r="ACL35" s="114"/>
      <c r="ACM35" s="114"/>
      <c r="ACN35" s="114"/>
      <c r="ACO35" s="114"/>
      <c r="ACP35" s="114"/>
      <c r="ACQ35" s="114"/>
      <c r="ACR35" s="114"/>
      <c r="ACS35" s="114"/>
      <c r="ACT35" s="114"/>
      <c r="ACU35" s="114"/>
      <c r="ACV35" s="114"/>
      <c r="ACW35" s="114"/>
      <c r="ACX35" s="114"/>
      <c r="ACY35" s="114"/>
      <c r="ACZ35" s="114"/>
      <c r="ADA35" s="114"/>
      <c r="ADB35" s="114"/>
      <c r="ADC35" s="114"/>
      <c r="ADD35" s="114"/>
      <c r="ADE35" s="114"/>
      <c r="ADF35" s="114"/>
      <c r="ADG35" s="114"/>
      <c r="ADH35" s="114"/>
      <c r="ADI35" s="114"/>
      <c r="ADJ35" s="114"/>
      <c r="ADK35" s="114"/>
      <c r="ADL35" s="114"/>
      <c r="ADM35" s="114"/>
      <c r="ADN35" s="114"/>
      <c r="ADO35" s="114"/>
      <c r="ADP35" s="114"/>
      <c r="ADQ35" s="114"/>
      <c r="ADR35" s="114"/>
      <c r="ADS35" s="114"/>
      <c r="ADT35" s="114"/>
      <c r="ADU35" s="114"/>
      <c r="ADV35" s="114"/>
      <c r="ADW35" s="114"/>
      <c r="ADX35" s="114"/>
      <c r="ADY35" s="114"/>
      <c r="ADZ35" s="114"/>
      <c r="AEA35" s="114"/>
      <c r="AEB35" s="114"/>
      <c r="AEC35" s="114"/>
      <c r="AED35" s="114"/>
      <c r="AEE35" s="114"/>
      <c r="AEF35" s="114"/>
      <c r="AEG35" s="114"/>
      <c r="AEH35" s="114"/>
      <c r="AEI35" s="114"/>
      <c r="AEJ35" s="114"/>
      <c r="AEK35" s="114"/>
      <c r="AEL35" s="114"/>
      <c r="AEM35" s="114"/>
      <c r="AEN35" s="114"/>
      <c r="AEO35" s="114"/>
      <c r="AEP35" s="114"/>
      <c r="AEQ35" s="114"/>
      <c r="AER35" s="114"/>
      <c r="AES35" s="114"/>
      <c r="AET35" s="114"/>
      <c r="AEU35" s="114"/>
      <c r="AEV35" s="114"/>
      <c r="AEW35" s="114"/>
      <c r="AEX35" s="114"/>
      <c r="AEY35" s="114"/>
      <c r="AEZ35" s="114"/>
      <c r="AFA35" s="114"/>
      <c r="AFB35" s="114"/>
      <c r="AFC35" s="114"/>
      <c r="AFD35" s="114"/>
      <c r="AFE35" s="114"/>
      <c r="AFF35" s="114"/>
      <c r="AFG35" s="114"/>
      <c r="AFH35" s="114"/>
      <c r="AFI35" s="114"/>
      <c r="AFJ35" s="114"/>
      <c r="AFK35" s="114"/>
      <c r="AFL35" s="114"/>
      <c r="AFM35" s="114"/>
      <c r="AFN35" s="114"/>
      <c r="AFO35" s="114"/>
      <c r="AFP35" s="114"/>
      <c r="AFQ35" s="114"/>
      <c r="AFR35" s="114"/>
      <c r="AFS35" s="114"/>
      <c r="AFT35" s="114"/>
      <c r="AFU35" s="114"/>
      <c r="AFV35" s="114"/>
      <c r="AFW35" s="114"/>
      <c r="AFX35" s="114"/>
      <c r="AFY35" s="114"/>
      <c r="AFZ35" s="114"/>
      <c r="AGA35" s="114"/>
      <c r="AGB35" s="114"/>
      <c r="AGC35" s="114"/>
      <c r="AGD35" s="114"/>
      <c r="AGE35" s="114"/>
      <c r="AGF35" s="114"/>
      <c r="AGG35" s="114"/>
      <c r="AGH35" s="114"/>
      <c r="AGI35" s="114"/>
      <c r="AGJ35" s="114"/>
      <c r="AGK35" s="114"/>
      <c r="AGL35" s="114"/>
      <c r="AGM35" s="114"/>
      <c r="AGN35" s="114"/>
      <c r="AGO35" s="114"/>
      <c r="AGP35" s="114"/>
      <c r="AGQ35" s="114"/>
      <c r="AGR35" s="114"/>
      <c r="AGS35" s="114"/>
      <c r="AGT35" s="114"/>
      <c r="AGU35" s="114"/>
      <c r="AGV35" s="114"/>
      <c r="AGW35" s="114"/>
      <c r="AGX35" s="114"/>
      <c r="AGY35" s="114"/>
      <c r="AGZ35" s="114"/>
      <c r="AHA35" s="114"/>
      <c r="AHB35" s="114"/>
      <c r="AHC35" s="114"/>
      <c r="AHD35" s="114"/>
      <c r="AHE35" s="114"/>
      <c r="AHF35" s="114"/>
      <c r="AHG35" s="114"/>
      <c r="AHH35" s="114"/>
      <c r="AHI35" s="114"/>
      <c r="AHJ35" s="114"/>
      <c r="AHK35" s="114"/>
      <c r="AHL35" s="114"/>
      <c r="AHM35" s="114"/>
      <c r="AHN35" s="114"/>
      <c r="AHO35" s="114"/>
      <c r="AHP35" s="114"/>
      <c r="AHQ35" s="114"/>
      <c r="AHR35" s="114"/>
      <c r="AHS35" s="114"/>
      <c r="AHT35" s="114"/>
      <c r="AHU35" s="114"/>
      <c r="AHV35" s="114"/>
      <c r="AHW35" s="114"/>
      <c r="AHX35" s="114"/>
      <c r="AHY35" s="114"/>
      <c r="AHZ35" s="114"/>
      <c r="AIA35" s="114"/>
      <c r="AIB35" s="114"/>
      <c r="AIC35" s="114"/>
      <c r="AID35" s="114"/>
      <c r="AIE35" s="114"/>
      <c r="AIF35" s="114"/>
      <c r="AIG35" s="114"/>
      <c r="AIH35" s="114"/>
      <c r="AII35" s="114"/>
      <c r="AIJ35" s="114"/>
      <c r="AIK35" s="114"/>
      <c r="AIL35" s="114"/>
      <c r="AIM35" s="114"/>
      <c r="AIN35" s="114"/>
      <c r="AIO35" s="114"/>
      <c r="AIP35" s="114"/>
      <c r="AIQ35" s="114"/>
      <c r="AIR35" s="114"/>
      <c r="AIS35" s="114"/>
      <c r="AIT35" s="114"/>
      <c r="AIU35" s="114"/>
      <c r="AIV35" s="114"/>
      <c r="AIW35" s="114"/>
      <c r="AIX35" s="114"/>
      <c r="AIY35" s="114"/>
      <c r="AIZ35" s="114"/>
      <c r="AJA35" s="114"/>
      <c r="AJB35" s="114"/>
      <c r="AJC35" s="114"/>
      <c r="AJD35" s="114"/>
      <c r="AJE35" s="114"/>
      <c r="AJF35" s="114"/>
      <c r="AJG35" s="114"/>
      <c r="AJH35" s="114"/>
      <c r="AJI35" s="114"/>
      <c r="AJJ35" s="114"/>
      <c r="AJK35" s="114"/>
      <c r="AJL35" s="114"/>
      <c r="AJM35" s="114"/>
      <c r="AJN35" s="114"/>
      <c r="AJO35" s="114"/>
      <c r="AJP35" s="114"/>
      <c r="AJQ35" s="114"/>
      <c r="AJR35" s="114"/>
      <c r="AJS35" s="114"/>
      <c r="AJT35" s="114"/>
      <c r="AJU35" s="114"/>
      <c r="AJV35" s="114"/>
      <c r="AJW35" s="114"/>
      <c r="AJX35" s="114"/>
      <c r="AJY35" s="114"/>
      <c r="AJZ35" s="114"/>
      <c r="AKA35" s="114"/>
      <c r="AKB35" s="114"/>
      <c r="AKC35" s="114"/>
      <c r="AKD35" s="114"/>
      <c r="AKE35" s="114"/>
      <c r="AKF35" s="114"/>
    </row>
    <row r="36" spans="1:968" s="115" customFormat="1" ht="124.5" customHeight="1" thickBot="1" x14ac:dyDescent="0.3">
      <c r="A36" s="114"/>
      <c r="B36" s="110"/>
      <c r="C36" s="403" t="s">
        <v>611</v>
      </c>
      <c r="D36" s="428"/>
      <c r="E36" s="321" t="s">
        <v>359</v>
      </c>
      <c r="F36" s="290" t="s">
        <v>360</v>
      </c>
      <c r="G36" s="292">
        <v>820000</v>
      </c>
      <c r="H36" s="293">
        <v>478484</v>
      </c>
      <c r="I36" s="324">
        <v>341516</v>
      </c>
      <c r="J36" s="325">
        <v>0</v>
      </c>
      <c r="K36" s="325">
        <v>0</v>
      </c>
      <c r="L36" s="325">
        <v>0</v>
      </c>
      <c r="M36" s="326"/>
      <c r="N36" s="325"/>
      <c r="O36" s="325"/>
      <c r="P36" s="325"/>
      <c r="Q36" s="325"/>
      <c r="R36" s="325"/>
      <c r="S36" s="325"/>
      <c r="T36" s="325"/>
      <c r="U36" s="325"/>
      <c r="V36" s="325"/>
      <c r="W36" s="325"/>
      <c r="X36" s="325">
        <v>478484</v>
      </c>
      <c r="Y36" s="325"/>
      <c r="Z36" s="325">
        <v>0</v>
      </c>
      <c r="AA36" s="325">
        <v>341516</v>
      </c>
      <c r="AB36" s="325"/>
      <c r="AC36" s="325"/>
      <c r="AD36" s="325"/>
      <c r="AE36" s="113">
        <f t="shared" si="0"/>
        <v>0</v>
      </c>
      <c r="AF36" s="208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O36" s="114"/>
      <c r="BP36" s="114"/>
      <c r="BQ36" s="114"/>
      <c r="BR36" s="114"/>
      <c r="BS36" s="114"/>
      <c r="BT36" s="114"/>
      <c r="BU36" s="114"/>
      <c r="BV36" s="114"/>
      <c r="BW36" s="114"/>
      <c r="BX36" s="114"/>
      <c r="BY36" s="114"/>
      <c r="BZ36" s="114"/>
      <c r="CA36" s="114"/>
      <c r="CB36" s="114"/>
      <c r="CC36" s="114"/>
      <c r="CD36" s="114"/>
      <c r="CE36" s="114"/>
      <c r="CF36" s="114"/>
      <c r="CG36" s="114"/>
      <c r="CH36" s="114"/>
      <c r="CI36" s="114"/>
      <c r="CJ36" s="114"/>
      <c r="CK36" s="114"/>
      <c r="CL36" s="114"/>
      <c r="CM36" s="114"/>
      <c r="CN36" s="114"/>
      <c r="CO36" s="114"/>
      <c r="CP36" s="114"/>
      <c r="CQ36" s="114"/>
      <c r="CR36" s="114"/>
      <c r="CS36" s="114"/>
      <c r="CT36" s="114"/>
      <c r="CU36" s="114"/>
      <c r="CV36" s="114"/>
      <c r="CW36" s="114"/>
      <c r="CX36" s="114"/>
      <c r="CY36" s="114"/>
      <c r="CZ36" s="114"/>
      <c r="DA36" s="114"/>
      <c r="DB36" s="114"/>
      <c r="DC36" s="114"/>
      <c r="DD36" s="114"/>
      <c r="DE36" s="114"/>
      <c r="DF36" s="114"/>
      <c r="DG36" s="114"/>
      <c r="DH36" s="114"/>
      <c r="DI36" s="114"/>
      <c r="DJ36" s="114"/>
      <c r="DK36" s="114"/>
      <c r="DL36" s="114"/>
      <c r="DM36" s="114"/>
      <c r="DN36" s="114"/>
      <c r="DO36" s="114"/>
      <c r="DP36" s="114"/>
      <c r="DQ36" s="114"/>
      <c r="DR36" s="114"/>
      <c r="DS36" s="114"/>
      <c r="DT36" s="114"/>
      <c r="DU36" s="114"/>
      <c r="DV36" s="114"/>
      <c r="DW36" s="114"/>
      <c r="DX36" s="114"/>
      <c r="DY36" s="114"/>
      <c r="DZ36" s="114"/>
      <c r="EA36" s="114"/>
      <c r="EB36" s="114"/>
      <c r="EC36" s="114"/>
      <c r="ED36" s="114"/>
      <c r="EE36" s="114"/>
      <c r="EF36" s="114"/>
      <c r="EG36" s="114"/>
      <c r="EH36" s="114"/>
      <c r="EI36" s="114"/>
      <c r="EJ36" s="114"/>
      <c r="EK36" s="114"/>
      <c r="EL36" s="114"/>
      <c r="EM36" s="114"/>
      <c r="EN36" s="114"/>
      <c r="EO36" s="114"/>
      <c r="EP36" s="114"/>
      <c r="EQ36" s="114"/>
      <c r="ER36" s="114"/>
      <c r="ES36" s="114"/>
      <c r="ET36" s="114"/>
      <c r="EU36" s="114"/>
      <c r="EV36" s="114"/>
      <c r="EW36" s="114"/>
      <c r="EX36" s="114"/>
      <c r="EY36" s="114"/>
      <c r="EZ36" s="114"/>
      <c r="FA36" s="114"/>
      <c r="FB36" s="114"/>
      <c r="FC36" s="114"/>
      <c r="FD36" s="114"/>
      <c r="FE36" s="114"/>
      <c r="FF36" s="114"/>
      <c r="FG36" s="114"/>
      <c r="FH36" s="114"/>
      <c r="FI36" s="114"/>
      <c r="FJ36" s="114"/>
      <c r="FK36" s="114"/>
      <c r="FL36" s="114"/>
      <c r="FM36" s="114"/>
      <c r="FN36" s="114"/>
      <c r="FO36" s="114"/>
      <c r="FP36" s="114"/>
      <c r="FQ36" s="114"/>
      <c r="FR36" s="114"/>
      <c r="FS36" s="114"/>
      <c r="FT36" s="114"/>
      <c r="FU36" s="114"/>
      <c r="FV36" s="114"/>
      <c r="FW36" s="114"/>
      <c r="FX36" s="114"/>
      <c r="FY36" s="114"/>
      <c r="FZ36" s="114"/>
      <c r="GA36" s="114"/>
      <c r="GB36" s="114"/>
      <c r="GC36" s="114"/>
      <c r="GD36" s="114"/>
      <c r="GE36" s="114"/>
      <c r="GF36" s="114"/>
      <c r="GG36" s="114"/>
      <c r="GH36" s="114"/>
      <c r="GI36" s="114"/>
      <c r="GJ36" s="114"/>
      <c r="GK36" s="114"/>
      <c r="GL36" s="114"/>
      <c r="GM36" s="114"/>
      <c r="GN36" s="114"/>
      <c r="GO36" s="114"/>
      <c r="GP36" s="114"/>
      <c r="GQ36" s="114"/>
      <c r="GR36" s="114"/>
      <c r="GS36" s="114"/>
      <c r="GT36" s="114"/>
      <c r="GU36" s="114"/>
      <c r="GV36" s="114"/>
      <c r="GW36" s="114"/>
      <c r="GX36" s="114"/>
      <c r="GY36" s="114"/>
      <c r="GZ36" s="114"/>
      <c r="HA36" s="114"/>
      <c r="HB36" s="114"/>
      <c r="HC36" s="114"/>
      <c r="HD36" s="114"/>
      <c r="HE36" s="114"/>
      <c r="HF36" s="114"/>
      <c r="HG36" s="114"/>
      <c r="HH36" s="114"/>
      <c r="HI36" s="114"/>
      <c r="HJ36" s="114"/>
      <c r="HK36" s="114"/>
      <c r="HL36" s="114"/>
      <c r="HM36" s="114"/>
      <c r="HN36" s="114"/>
      <c r="HO36" s="114"/>
      <c r="HP36" s="114"/>
      <c r="HQ36" s="114"/>
      <c r="HR36" s="114"/>
      <c r="HS36" s="114"/>
      <c r="HT36" s="114"/>
      <c r="HU36" s="114"/>
      <c r="HV36" s="114"/>
      <c r="HW36" s="114"/>
      <c r="HX36" s="114"/>
      <c r="HY36" s="114"/>
      <c r="HZ36" s="114"/>
      <c r="IA36" s="114"/>
      <c r="IB36" s="114"/>
      <c r="IC36" s="114"/>
      <c r="ID36" s="114"/>
      <c r="IE36" s="114"/>
      <c r="IF36" s="114"/>
      <c r="IG36" s="114"/>
      <c r="IH36" s="114"/>
      <c r="II36" s="114"/>
      <c r="IJ36" s="114"/>
      <c r="IK36" s="114"/>
      <c r="IL36" s="114"/>
      <c r="IM36" s="114"/>
      <c r="IN36" s="114"/>
      <c r="IO36" s="114"/>
      <c r="IP36" s="114"/>
      <c r="IQ36" s="114"/>
      <c r="IR36" s="114"/>
      <c r="IS36" s="114"/>
      <c r="IT36" s="114"/>
      <c r="IU36" s="114"/>
      <c r="IV36" s="114"/>
      <c r="IW36" s="114"/>
      <c r="IX36" s="114"/>
      <c r="IY36" s="114"/>
      <c r="IZ36" s="114"/>
      <c r="JA36" s="114"/>
      <c r="JB36" s="114"/>
      <c r="JC36" s="114"/>
      <c r="JD36" s="114"/>
      <c r="JE36" s="114"/>
      <c r="JF36" s="114"/>
      <c r="JG36" s="114"/>
      <c r="JH36" s="114"/>
      <c r="JI36" s="114"/>
      <c r="JJ36" s="114"/>
      <c r="JK36" s="114"/>
      <c r="JL36" s="114"/>
      <c r="JM36" s="114"/>
      <c r="JN36" s="114"/>
      <c r="JO36" s="114"/>
      <c r="JP36" s="114"/>
      <c r="JQ36" s="114"/>
      <c r="JR36" s="114"/>
      <c r="JS36" s="114"/>
      <c r="JT36" s="114"/>
      <c r="JU36" s="114"/>
      <c r="JV36" s="114"/>
      <c r="JW36" s="114"/>
      <c r="JX36" s="114"/>
      <c r="JY36" s="114"/>
      <c r="JZ36" s="114"/>
      <c r="KA36" s="114"/>
      <c r="KB36" s="114"/>
      <c r="KC36" s="114"/>
      <c r="KD36" s="114"/>
      <c r="KE36" s="114"/>
      <c r="KF36" s="114"/>
      <c r="KG36" s="114"/>
      <c r="KH36" s="114"/>
      <c r="KI36" s="114"/>
      <c r="KJ36" s="114"/>
      <c r="KK36" s="114"/>
      <c r="KL36" s="114"/>
      <c r="KM36" s="114"/>
      <c r="KN36" s="114"/>
      <c r="KO36" s="114"/>
      <c r="KP36" s="114"/>
      <c r="KQ36" s="114"/>
      <c r="KR36" s="114"/>
      <c r="KS36" s="114"/>
      <c r="KT36" s="114"/>
      <c r="KU36" s="114"/>
      <c r="KV36" s="114"/>
      <c r="KW36" s="114"/>
      <c r="KX36" s="114"/>
      <c r="KY36" s="114"/>
      <c r="KZ36" s="114"/>
      <c r="LA36" s="114"/>
      <c r="LB36" s="114"/>
      <c r="LC36" s="114"/>
      <c r="LD36" s="114"/>
      <c r="LE36" s="114"/>
      <c r="LF36" s="114"/>
      <c r="LG36" s="114"/>
      <c r="LH36" s="114"/>
      <c r="LI36" s="114"/>
      <c r="LJ36" s="114"/>
      <c r="LK36" s="114"/>
      <c r="LL36" s="114"/>
      <c r="LM36" s="114"/>
      <c r="LN36" s="114"/>
      <c r="LO36" s="114"/>
      <c r="LP36" s="114"/>
      <c r="LQ36" s="114"/>
      <c r="LR36" s="114"/>
      <c r="LS36" s="114"/>
      <c r="LT36" s="114"/>
      <c r="LU36" s="114"/>
      <c r="LV36" s="114"/>
      <c r="LW36" s="114"/>
      <c r="LX36" s="114"/>
      <c r="LY36" s="114"/>
      <c r="LZ36" s="114"/>
      <c r="MA36" s="114"/>
      <c r="MB36" s="114"/>
      <c r="MC36" s="114"/>
      <c r="MD36" s="114"/>
      <c r="ME36" s="114"/>
      <c r="MF36" s="114"/>
      <c r="MG36" s="114"/>
      <c r="MH36" s="114"/>
      <c r="MI36" s="114"/>
      <c r="MJ36" s="114"/>
      <c r="MK36" s="114"/>
      <c r="ML36" s="114"/>
      <c r="MM36" s="114"/>
      <c r="MN36" s="114"/>
      <c r="MO36" s="114"/>
      <c r="MP36" s="114"/>
      <c r="MQ36" s="114"/>
      <c r="MR36" s="114"/>
      <c r="MS36" s="114"/>
      <c r="MT36" s="114"/>
      <c r="MU36" s="114"/>
      <c r="MV36" s="114"/>
      <c r="MW36" s="114"/>
      <c r="MX36" s="114"/>
      <c r="MY36" s="114"/>
      <c r="MZ36" s="114"/>
      <c r="NA36" s="114"/>
      <c r="NB36" s="114"/>
      <c r="NC36" s="114"/>
      <c r="ND36" s="114"/>
      <c r="NE36" s="114"/>
      <c r="NF36" s="114"/>
      <c r="NG36" s="114"/>
      <c r="NH36" s="114"/>
      <c r="NI36" s="114"/>
      <c r="NJ36" s="114"/>
      <c r="NK36" s="114"/>
      <c r="NL36" s="114"/>
      <c r="NM36" s="114"/>
      <c r="NN36" s="114"/>
      <c r="NO36" s="114"/>
      <c r="NP36" s="114"/>
      <c r="NQ36" s="114"/>
      <c r="NR36" s="114"/>
      <c r="NS36" s="114"/>
      <c r="NT36" s="114"/>
      <c r="NU36" s="114"/>
      <c r="NV36" s="114"/>
      <c r="NW36" s="114"/>
      <c r="NX36" s="114"/>
      <c r="NY36" s="114"/>
      <c r="NZ36" s="114"/>
      <c r="OA36" s="114"/>
      <c r="OB36" s="114"/>
      <c r="OC36" s="114"/>
      <c r="OD36" s="114"/>
      <c r="OE36" s="114"/>
      <c r="OF36" s="114"/>
      <c r="OG36" s="114"/>
      <c r="OH36" s="114"/>
      <c r="OI36" s="114"/>
      <c r="OJ36" s="114"/>
      <c r="OK36" s="114"/>
      <c r="OL36" s="114"/>
      <c r="OM36" s="114"/>
      <c r="ON36" s="114"/>
      <c r="OO36" s="114"/>
      <c r="OP36" s="114"/>
      <c r="OQ36" s="114"/>
      <c r="OR36" s="114"/>
      <c r="OS36" s="114"/>
      <c r="OT36" s="114"/>
      <c r="OU36" s="114"/>
      <c r="OV36" s="114"/>
      <c r="OW36" s="114"/>
      <c r="OX36" s="114"/>
      <c r="OY36" s="114"/>
      <c r="OZ36" s="114"/>
      <c r="PA36" s="114"/>
      <c r="PB36" s="114"/>
      <c r="PC36" s="114"/>
      <c r="PD36" s="114"/>
      <c r="PE36" s="114"/>
      <c r="PF36" s="114"/>
      <c r="PG36" s="114"/>
      <c r="PH36" s="114"/>
      <c r="PI36" s="114"/>
      <c r="PJ36" s="114"/>
      <c r="PK36" s="114"/>
      <c r="PL36" s="114"/>
      <c r="PM36" s="114"/>
      <c r="PN36" s="114"/>
      <c r="PO36" s="114"/>
      <c r="PP36" s="114"/>
      <c r="PQ36" s="114"/>
      <c r="PR36" s="114"/>
      <c r="PS36" s="114"/>
      <c r="PT36" s="114"/>
      <c r="PU36" s="114"/>
      <c r="PV36" s="114"/>
      <c r="PW36" s="114"/>
      <c r="PX36" s="114"/>
      <c r="PY36" s="114"/>
      <c r="PZ36" s="114"/>
      <c r="QA36" s="114"/>
      <c r="QB36" s="114"/>
      <c r="QC36" s="114"/>
      <c r="QD36" s="114"/>
      <c r="QE36" s="114"/>
      <c r="QF36" s="114"/>
      <c r="QG36" s="114"/>
      <c r="QH36" s="114"/>
      <c r="QI36" s="114"/>
      <c r="QJ36" s="114"/>
      <c r="QK36" s="114"/>
      <c r="QL36" s="114"/>
      <c r="QM36" s="114"/>
      <c r="QN36" s="114"/>
      <c r="QO36" s="114"/>
      <c r="QP36" s="114"/>
      <c r="QQ36" s="114"/>
      <c r="QR36" s="114"/>
      <c r="QS36" s="114"/>
      <c r="QT36" s="114"/>
      <c r="QU36" s="114"/>
      <c r="QV36" s="114"/>
      <c r="QW36" s="114"/>
      <c r="QX36" s="114"/>
      <c r="QY36" s="114"/>
      <c r="QZ36" s="114"/>
      <c r="RA36" s="114"/>
      <c r="RB36" s="114"/>
      <c r="RC36" s="114"/>
      <c r="RD36" s="114"/>
      <c r="RE36" s="114"/>
      <c r="RF36" s="114"/>
      <c r="RG36" s="114"/>
      <c r="RH36" s="114"/>
      <c r="RI36" s="114"/>
      <c r="RJ36" s="114"/>
      <c r="RK36" s="114"/>
      <c r="RL36" s="114"/>
      <c r="RM36" s="114"/>
      <c r="RN36" s="114"/>
      <c r="RO36" s="114"/>
      <c r="RP36" s="114"/>
      <c r="RQ36" s="114"/>
      <c r="RR36" s="114"/>
      <c r="RS36" s="114"/>
      <c r="RT36" s="114"/>
      <c r="RU36" s="114"/>
      <c r="RV36" s="114"/>
      <c r="RW36" s="114"/>
      <c r="RX36" s="114"/>
      <c r="RY36" s="114"/>
      <c r="RZ36" s="114"/>
      <c r="SA36" s="114"/>
      <c r="SB36" s="114"/>
      <c r="SC36" s="114"/>
      <c r="SD36" s="114"/>
      <c r="SE36" s="114"/>
      <c r="SF36" s="114"/>
      <c r="SG36" s="114"/>
      <c r="SH36" s="114"/>
      <c r="SI36" s="114"/>
      <c r="SJ36" s="114"/>
      <c r="SK36" s="114"/>
      <c r="SL36" s="114"/>
      <c r="SM36" s="114"/>
      <c r="SN36" s="114"/>
      <c r="SO36" s="114"/>
      <c r="SP36" s="114"/>
      <c r="SQ36" s="114"/>
      <c r="SR36" s="114"/>
      <c r="SS36" s="114"/>
      <c r="ST36" s="114"/>
      <c r="SU36" s="114"/>
      <c r="SV36" s="114"/>
      <c r="SW36" s="114"/>
      <c r="SX36" s="114"/>
      <c r="SY36" s="114"/>
      <c r="SZ36" s="114"/>
      <c r="TA36" s="114"/>
      <c r="TB36" s="114"/>
      <c r="TC36" s="114"/>
      <c r="TD36" s="114"/>
      <c r="TE36" s="114"/>
      <c r="TF36" s="114"/>
      <c r="TG36" s="114"/>
      <c r="TH36" s="114"/>
      <c r="TI36" s="114"/>
      <c r="TJ36" s="114"/>
      <c r="TK36" s="114"/>
      <c r="TL36" s="114"/>
      <c r="TM36" s="114"/>
      <c r="TN36" s="114"/>
      <c r="TO36" s="114"/>
      <c r="TP36" s="114"/>
      <c r="TQ36" s="114"/>
      <c r="TR36" s="114"/>
      <c r="TS36" s="114"/>
      <c r="TT36" s="114"/>
      <c r="TU36" s="114"/>
      <c r="TV36" s="114"/>
      <c r="TW36" s="114"/>
      <c r="TX36" s="114"/>
      <c r="TY36" s="114"/>
      <c r="TZ36" s="114"/>
      <c r="UA36" s="114"/>
      <c r="UB36" s="114"/>
      <c r="UC36" s="114"/>
      <c r="UD36" s="114"/>
      <c r="UE36" s="114"/>
      <c r="UF36" s="114"/>
      <c r="UG36" s="114"/>
      <c r="UH36" s="114"/>
      <c r="UI36" s="114"/>
      <c r="UJ36" s="114"/>
      <c r="UK36" s="114"/>
      <c r="UL36" s="114"/>
      <c r="UM36" s="114"/>
      <c r="UN36" s="114"/>
      <c r="UO36" s="114"/>
      <c r="UP36" s="114"/>
      <c r="UQ36" s="114"/>
      <c r="UR36" s="114"/>
      <c r="US36" s="114"/>
      <c r="UT36" s="114"/>
      <c r="UU36" s="114"/>
      <c r="UV36" s="114"/>
      <c r="UW36" s="114"/>
      <c r="UX36" s="114"/>
      <c r="UY36" s="114"/>
      <c r="UZ36" s="114"/>
      <c r="VA36" s="114"/>
      <c r="VB36" s="114"/>
      <c r="VC36" s="114"/>
      <c r="VD36" s="114"/>
      <c r="VE36" s="114"/>
      <c r="VF36" s="114"/>
      <c r="VG36" s="114"/>
      <c r="VH36" s="114"/>
      <c r="VI36" s="114"/>
      <c r="VJ36" s="114"/>
      <c r="VK36" s="114"/>
      <c r="VL36" s="114"/>
      <c r="VM36" s="114"/>
      <c r="VN36" s="114"/>
      <c r="VO36" s="114"/>
      <c r="VP36" s="114"/>
      <c r="VQ36" s="114"/>
      <c r="VR36" s="114"/>
      <c r="VS36" s="114"/>
      <c r="VT36" s="114"/>
      <c r="VU36" s="114"/>
      <c r="VV36" s="114"/>
      <c r="VW36" s="114"/>
      <c r="VX36" s="114"/>
      <c r="VY36" s="114"/>
      <c r="VZ36" s="114"/>
      <c r="WA36" s="114"/>
      <c r="WB36" s="114"/>
      <c r="WC36" s="114"/>
      <c r="WD36" s="114"/>
      <c r="WE36" s="114"/>
      <c r="WF36" s="114"/>
      <c r="WG36" s="114"/>
      <c r="WH36" s="114"/>
      <c r="WI36" s="114"/>
      <c r="WJ36" s="114"/>
      <c r="WK36" s="114"/>
      <c r="WL36" s="114"/>
      <c r="WM36" s="114"/>
      <c r="WN36" s="114"/>
      <c r="WO36" s="114"/>
      <c r="WP36" s="114"/>
      <c r="WQ36" s="114"/>
      <c r="WR36" s="114"/>
      <c r="WS36" s="114"/>
      <c r="WT36" s="114"/>
      <c r="WU36" s="114"/>
      <c r="WV36" s="114"/>
      <c r="WW36" s="114"/>
      <c r="WX36" s="114"/>
      <c r="WY36" s="114"/>
      <c r="WZ36" s="114"/>
      <c r="XA36" s="114"/>
      <c r="XB36" s="114"/>
      <c r="XC36" s="114"/>
      <c r="XD36" s="114"/>
      <c r="XE36" s="114"/>
      <c r="XF36" s="114"/>
      <c r="XG36" s="114"/>
      <c r="XH36" s="114"/>
      <c r="XI36" s="114"/>
      <c r="XJ36" s="114"/>
      <c r="XK36" s="114"/>
      <c r="XL36" s="114"/>
      <c r="XM36" s="114"/>
      <c r="XN36" s="114"/>
      <c r="XO36" s="114"/>
      <c r="XP36" s="114"/>
      <c r="XQ36" s="114"/>
      <c r="XR36" s="114"/>
      <c r="XS36" s="114"/>
      <c r="XT36" s="114"/>
      <c r="XU36" s="114"/>
      <c r="XV36" s="114"/>
      <c r="XW36" s="114"/>
      <c r="XX36" s="114"/>
      <c r="XY36" s="114"/>
      <c r="XZ36" s="114"/>
      <c r="YA36" s="114"/>
      <c r="YB36" s="114"/>
      <c r="YC36" s="114"/>
      <c r="YD36" s="114"/>
      <c r="YE36" s="114"/>
      <c r="YF36" s="114"/>
      <c r="YG36" s="114"/>
      <c r="YH36" s="114"/>
      <c r="YI36" s="114"/>
      <c r="YJ36" s="114"/>
      <c r="YK36" s="114"/>
      <c r="YL36" s="114"/>
      <c r="YM36" s="114"/>
      <c r="YN36" s="114"/>
      <c r="YO36" s="114"/>
      <c r="YP36" s="114"/>
      <c r="YQ36" s="114"/>
      <c r="YR36" s="114"/>
      <c r="YS36" s="114"/>
      <c r="YT36" s="114"/>
      <c r="YU36" s="114"/>
      <c r="YV36" s="114"/>
      <c r="YW36" s="114"/>
      <c r="YX36" s="114"/>
      <c r="YY36" s="114"/>
      <c r="YZ36" s="114"/>
      <c r="ZA36" s="114"/>
      <c r="ZB36" s="114"/>
      <c r="ZC36" s="114"/>
      <c r="ZD36" s="114"/>
      <c r="ZE36" s="114"/>
      <c r="ZF36" s="114"/>
      <c r="ZG36" s="114"/>
      <c r="ZH36" s="114"/>
      <c r="ZI36" s="114"/>
      <c r="ZJ36" s="114"/>
      <c r="ZK36" s="114"/>
      <c r="ZL36" s="114"/>
      <c r="ZM36" s="114"/>
      <c r="ZN36" s="114"/>
      <c r="ZO36" s="114"/>
      <c r="ZP36" s="114"/>
      <c r="ZQ36" s="114"/>
      <c r="ZR36" s="114"/>
      <c r="ZS36" s="114"/>
      <c r="ZT36" s="114"/>
      <c r="ZU36" s="114"/>
      <c r="ZV36" s="114"/>
      <c r="ZW36" s="114"/>
      <c r="ZX36" s="114"/>
      <c r="ZY36" s="114"/>
      <c r="ZZ36" s="114"/>
      <c r="AAA36" s="114"/>
      <c r="AAB36" s="114"/>
      <c r="AAC36" s="114"/>
      <c r="AAD36" s="114"/>
      <c r="AAE36" s="114"/>
      <c r="AAF36" s="114"/>
      <c r="AAG36" s="114"/>
      <c r="AAH36" s="114"/>
      <c r="AAI36" s="114"/>
      <c r="AAJ36" s="114"/>
      <c r="AAK36" s="114"/>
      <c r="AAL36" s="114"/>
      <c r="AAM36" s="114"/>
      <c r="AAN36" s="114"/>
      <c r="AAO36" s="114"/>
      <c r="AAP36" s="114"/>
      <c r="AAQ36" s="114"/>
      <c r="AAR36" s="114"/>
      <c r="AAS36" s="114"/>
      <c r="AAT36" s="114"/>
      <c r="AAU36" s="114"/>
      <c r="AAV36" s="114"/>
      <c r="AAW36" s="114"/>
      <c r="AAX36" s="114"/>
      <c r="AAY36" s="114"/>
      <c r="AAZ36" s="114"/>
      <c r="ABA36" s="114"/>
      <c r="ABB36" s="114"/>
      <c r="ABC36" s="114"/>
      <c r="ABD36" s="114"/>
      <c r="ABE36" s="114"/>
      <c r="ABF36" s="114"/>
      <c r="ABG36" s="114"/>
      <c r="ABH36" s="114"/>
      <c r="ABI36" s="114"/>
      <c r="ABJ36" s="114"/>
      <c r="ABK36" s="114"/>
      <c r="ABL36" s="114"/>
      <c r="ABM36" s="114"/>
      <c r="ABN36" s="114"/>
      <c r="ABO36" s="114"/>
      <c r="ABP36" s="114"/>
      <c r="ABQ36" s="114"/>
      <c r="ABR36" s="114"/>
      <c r="ABS36" s="114"/>
      <c r="ABT36" s="114"/>
      <c r="ABU36" s="114"/>
      <c r="ABV36" s="114"/>
      <c r="ABW36" s="114"/>
      <c r="ABX36" s="114"/>
      <c r="ABY36" s="114"/>
      <c r="ABZ36" s="114"/>
      <c r="ACA36" s="114"/>
      <c r="ACB36" s="114"/>
      <c r="ACC36" s="114"/>
      <c r="ACD36" s="114"/>
      <c r="ACE36" s="114"/>
      <c r="ACF36" s="114"/>
      <c r="ACG36" s="114"/>
      <c r="ACH36" s="114"/>
      <c r="ACI36" s="114"/>
      <c r="ACJ36" s="114"/>
      <c r="ACK36" s="114"/>
      <c r="ACL36" s="114"/>
      <c r="ACM36" s="114"/>
      <c r="ACN36" s="114"/>
      <c r="ACO36" s="114"/>
      <c r="ACP36" s="114"/>
      <c r="ACQ36" s="114"/>
      <c r="ACR36" s="114"/>
      <c r="ACS36" s="114"/>
      <c r="ACT36" s="114"/>
      <c r="ACU36" s="114"/>
      <c r="ACV36" s="114"/>
      <c r="ACW36" s="114"/>
      <c r="ACX36" s="114"/>
      <c r="ACY36" s="114"/>
      <c r="ACZ36" s="114"/>
      <c r="ADA36" s="114"/>
      <c r="ADB36" s="114"/>
      <c r="ADC36" s="114"/>
      <c r="ADD36" s="114"/>
      <c r="ADE36" s="114"/>
      <c r="ADF36" s="114"/>
      <c r="ADG36" s="114"/>
      <c r="ADH36" s="114"/>
      <c r="ADI36" s="114"/>
      <c r="ADJ36" s="114"/>
      <c r="ADK36" s="114"/>
      <c r="ADL36" s="114"/>
      <c r="ADM36" s="114"/>
      <c r="ADN36" s="114"/>
      <c r="ADO36" s="114"/>
      <c r="ADP36" s="114"/>
      <c r="ADQ36" s="114"/>
      <c r="ADR36" s="114"/>
      <c r="ADS36" s="114"/>
      <c r="ADT36" s="114"/>
      <c r="ADU36" s="114"/>
      <c r="ADV36" s="114"/>
      <c r="ADW36" s="114"/>
      <c r="ADX36" s="114"/>
      <c r="ADY36" s="114"/>
      <c r="ADZ36" s="114"/>
      <c r="AEA36" s="114"/>
      <c r="AEB36" s="114"/>
      <c r="AEC36" s="114"/>
      <c r="AED36" s="114"/>
      <c r="AEE36" s="114"/>
      <c r="AEF36" s="114"/>
      <c r="AEG36" s="114"/>
      <c r="AEH36" s="114"/>
      <c r="AEI36" s="114"/>
      <c r="AEJ36" s="114"/>
      <c r="AEK36" s="114"/>
      <c r="AEL36" s="114"/>
      <c r="AEM36" s="114"/>
      <c r="AEN36" s="114"/>
      <c r="AEO36" s="114"/>
      <c r="AEP36" s="114"/>
      <c r="AEQ36" s="114"/>
      <c r="AER36" s="114"/>
      <c r="AES36" s="114"/>
      <c r="AET36" s="114"/>
      <c r="AEU36" s="114"/>
      <c r="AEV36" s="114"/>
      <c r="AEW36" s="114"/>
      <c r="AEX36" s="114"/>
      <c r="AEY36" s="114"/>
      <c r="AEZ36" s="114"/>
      <c r="AFA36" s="114"/>
      <c r="AFB36" s="114"/>
      <c r="AFC36" s="114"/>
      <c r="AFD36" s="114"/>
      <c r="AFE36" s="114"/>
      <c r="AFF36" s="114"/>
      <c r="AFG36" s="114"/>
      <c r="AFH36" s="114"/>
      <c r="AFI36" s="114"/>
      <c r="AFJ36" s="114"/>
      <c r="AFK36" s="114"/>
      <c r="AFL36" s="114"/>
      <c r="AFM36" s="114"/>
      <c r="AFN36" s="114"/>
      <c r="AFO36" s="114"/>
      <c r="AFP36" s="114"/>
      <c r="AFQ36" s="114"/>
      <c r="AFR36" s="114"/>
      <c r="AFS36" s="114"/>
      <c r="AFT36" s="114"/>
      <c r="AFU36" s="114"/>
      <c r="AFV36" s="114"/>
      <c r="AFW36" s="114"/>
      <c r="AFX36" s="114"/>
      <c r="AFY36" s="114"/>
      <c r="AFZ36" s="114"/>
      <c r="AGA36" s="114"/>
      <c r="AGB36" s="114"/>
      <c r="AGC36" s="114"/>
      <c r="AGD36" s="114"/>
      <c r="AGE36" s="114"/>
      <c r="AGF36" s="114"/>
      <c r="AGG36" s="114"/>
      <c r="AGH36" s="114"/>
      <c r="AGI36" s="114"/>
      <c r="AGJ36" s="114"/>
      <c r="AGK36" s="114"/>
      <c r="AGL36" s="114"/>
      <c r="AGM36" s="114"/>
      <c r="AGN36" s="114"/>
      <c r="AGO36" s="114"/>
      <c r="AGP36" s="114"/>
      <c r="AGQ36" s="114"/>
      <c r="AGR36" s="114"/>
      <c r="AGS36" s="114"/>
      <c r="AGT36" s="114"/>
      <c r="AGU36" s="114"/>
      <c r="AGV36" s="114"/>
      <c r="AGW36" s="114"/>
      <c r="AGX36" s="114"/>
      <c r="AGY36" s="114"/>
      <c r="AGZ36" s="114"/>
      <c r="AHA36" s="114"/>
      <c r="AHB36" s="114"/>
      <c r="AHC36" s="114"/>
      <c r="AHD36" s="114"/>
      <c r="AHE36" s="114"/>
      <c r="AHF36" s="114"/>
      <c r="AHG36" s="114"/>
      <c r="AHH36" s="114"/>
      <c r="AHI36" s="114"/>
      <c r="AHJ36" s="114"/>
      <c r="AHK36" s="114"/>
      <c r="AHL36" s="114"/>
      <c r="AHM36" s="114"/>
      <c r="AHN36" s="114"/>
      <c r="AHO36" s="114"/>
      <c r="AHP36" s="114"/>
      <c r="AHQ36" s="114"/>
      <c r="AHR36" s="114"/>
      <c r="AHS36" s="114"/>
      <c r="AHT36" s="114"/>
      <c r="AHU36" s="114"/>
      <c r="AHV36" s="114"/>
      <c r="AHW36" s="114"/>
      <c r="AHX36" s="114"/>
      <c r="AHY36" s="114"/>
      <c r="AHZ36" s="114"/>
      <c r="AIA36" s="114"/>
      <c r="AIB36" s="114"/>
      <c r="AIC36" s="114"/>
      <c r="AID36" s="114"/>
      <c r="AIE36" s="114"/>
      <c r="AIF36" s="114"/>
      <c r="AIG36" s="114"/>
      <c r="AIH36" s="114"/>
      <c r="AII36" s="114"/>
      <c r="AIJ36" s="114"/>
      <c r="AIK36" s="114"/>
      <c r="AIL36" s="114"/>
      <c r="AIM36" s="114"/>
      <c r="AIN36" s="114"/>
      <c r="AIO36" s="114"/>
      <c r="AIP36" s="114"/>
      <c r="AIQ36" s="114"/>
      <c r="AIR36" s="114"/>
      <c r="AIS36" s="114"/>
      <c r="AIT36" s="114"/>
      <c r="AIU36" s="114"/>
      <c r="AIV36" s="114"/>
      <c r="AIW36" s="114"/>
      <c r="AIX36" s="114"/>
      <c r="AIY36" s="114"/>
      <c r="AIZ36" s="114"/>
      <c r="AJA36" s="114"/>
      <c r="AJB36" s="114"/>
      <c r="AJC36" s="114"/>
      <c r="AJD36" s="114"/>
      <c r="AJE36" s="114"/>
      <c r="AJF36" s="114"/>
      <c r="AJG36" s="114"/>
      <c r="AJH36" s="114"/>
      <c r="AJI36" s="114"/>
      <c r="AJJ36" s="114"/>
      <c r="AJK36" s="114"/>
      <c r="AJL36" s="114"/>
      <c r="AJM36" s="114"/>
      <c r="AJN36" s="114"/>
      <c r="AJO36" s="114"/>
      <c r="AJP36" s="114"/>
      <c r="AJQ36" s="114"/>
      <c r="AJR36" s="114"/>
      <c r="AJS36" s="114"/>
      <c r="AJT36" s="114"/>
      <c r="AJU36" s="114"/>
      <c r="AJV36" s="114"/>
      <c r="AJW36" s="114"/>
      <c r="AJX36" s="114"/>
      <c r="AJY36" s="114"/>
      <c r="AJZ36" s="114"/>
      <c r="AKA36" s="114"/>
      <c r="AKB36" s="114"/>
      <c r="AKC36" s="114"/>
      <c r="AKD36" s="114"/>
      <c r="AKE36" s="114"/>
      <c r="AKF36" s="114"/>
    </row>
    <row r="37" spans="1:968" s="115" customFormat="1" ht="125.25" customHeight="1" thickBot="1" x14ac:dyDescent="0.3">
      <c r="A37" s="114"/>
      <c r="B37" s="110"/>
      <c r="C37" s="403" t="s">
        <v>612</v>
      </c>
      <c r="D37" s="428" t="s">
        <v>627</v>
      </c>
      <c r="E37" s="321" t="s">
        <v>361</v>
      </c>
      <c r="F37" s="290" t="s">
        <v>362</v>
      </c>
      <c r="G37" s="292">
        <v>950000</v>
      </c>
      <c r="H37" s="293">
        <v>0</v>
      </c>
      <c r="I37" s="324">
        <v>0</v>
      </c>
      <c r="J37" s="325">
        <v>190000</v>
      </c>
      <c r="K37" s="325">
        <v>0</v>
      </c>
      <c r="L37" s="325">
        <v>760000</v>
      </c>
      <c r="M37" s="325"/>
      <c r="N37" s="325"/>
      <c r="O37" s="325"/>
      <c r="P37" s="325"/>
      <c r="Q37" s="325"/>
      <c r="R37" s="325"/>
      <c r="S37" s="325"/>
      <c r="T37" s="325"/>
      <c r="U37" s="325"/>
      <c r="V37" s="325"/>
      <c r="W37" s="325"/>
      <c r="X37" s="325">
        <v>190000</v>
      </c>
      <c r="Y37" s="325"/>
      <c r="Z37" s="325">
        <v>0</v>
      </c>
      <c r="AA37" s="325">
        <v>760000</v>
      </c>
      <c r="AB37" s="325"/>
      <c r="AC37" s="325"/>
      <c r="AD37" s="325"/>
      <c r="AE37" s="113">
        <f t="shared" si="0"/>
        <v>0</v>
      </c>
      <c r="AF37" s="116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114"/>
      <c r="BG37" s="114"/>
      <c r="BH37" s="114"/>
      <c r="BI37" s="114"/>
      <c r="BJ37" s="114"/>
      <c r="BK37" s="114"/>
      <c r="BL37" s="114"/>
      <c r="BM37" s="114"/>
      <c r="BN37" s="114"/>
      <c r="BO37" s="114"/>
      <c r="BP37" s="114"/>
      <c r="BQ37" s="114"/>
      <c r="BR37" s="114"/>
      <c r="BS37" s="114"/>
      <c r="BT37" s="114"/>
      <c r="BU37" s="114"/>
      <c r="BV37" s="114"/>
      <c r="BW37" s="114"/>
      <c r="BX37" s="114"/>
      <c r="BY37" s="114"/>
      <c r="BZ37" s="114"/>
      <c r="CA37" s="114"/>
      <c r="CB37" s="114"/>
      <c r="CC37" s="114"/>
      <c r="CD37" s="114"/>
      <c r="CE37" s="114"/>
      <c r="CF37" s="114"/>
      <c r="CG37" s="114"/>
      <c r="CH37" s="114"/>
      <c r="CI37" s="114"/>
      <c r="CJ37" s="114"/>
      <c r="CK37" s="114"/>
      <c r="CL37" s="114"/>
      <c r="CM37" s="114"/>
      <c r="CN37" s="114"/>
      <c r="CO37" s="114"/>
      <c r="CP37" s="114"/>
      <c r="CQ37" s="114"/>
      <c r="CR37" s="114"/>
      <c r="CS37" s="114"/>
      <c r="CT37" s="114"/>
      <c r="CU37" s="114"/>
      <c r="CV37" s="114"/>
      <c r="CW37" s="114"/>
      <c r="CX37" s="114"/>
      <c r="CY37" s="114"/>
      <c r="CZ37" s="114"/>
      <c r="DA37" s="114"/>
      <c r="DB37" s="114"/>
      <c r="DC37" s="114"/>
      <c r="DD37" s="114"/>
      <c r="DE37" s="114"/>
      <c r="DF37" s="114"/>
      <c r="DG37" s="114"/>
      <c r="DH37" s="114"/>
      <c r="DI37" s="114"/>
      <c r="DJ37" s="114"/>
      <c r="DK37" s="114"/>
      <c r="DL37" s="114"/>
      <c r="DM37" s="114"/>
      <c r="DN37" s="114"/>
      <c r="DO37" s="114"/>
      <c r="DP37" s="114"/>
      <c r="DQ37" s="114"/>
      <c r="DR37" s="114"/>
      <c r="DS37" s="114"/>
      <c r="DT37" s="114"/>
      <c r="DU37" s="114"/>
      <c r="DV37" s="114"/>
      <c r="DW37" s="114"/>
      <c r="DX37" s="114"/>
      <c r="DY37" s="114"/>
      <c r="DZ37" s="114"/>
      <c r="EA37" s="114"/>
      <c r="EB37" s="114"/>
      <c r="EC37" s="114"/>
      <c r="ED37" s="114"/>
      <c r="EE37" s="114"/>
      <c r="EF37" s="114"/>
      <c r="EG37" s="114"/>
      <c r="EH37" s="114"/>
      <c r="EI37" s="114"/>
      <c r="EJ37" s="114"/>
      <c r="EK37" s="114"/>
      <c r="EL37" s="114"/>
      <c r="EM37" s="114"/>
      <c r="EN37" s="114"/>
      <c r="EO37" s="114"/>
      <c r="EP37" s="114"/>
      <c r="EQ37" s="114"/>
      <c r="ER37" s="114"/>
      <c r="ES37" s="114"/>
      <c r="ET37" s="114"/>
      <c r="EU37" s="114"/>
      <c r="EV37" s="114"/>
      <c r="EW37" s="114"/>
      <c r="EX37" s="114"/>
      <c r="EY37" s="114"/>
      <c r="EZ37" s="114"/>
      <c r="FA37" s="114"/>
      <c r="FB37" s="114"/>
      <c r="FC37" s="114"/>
      <c r="FD37" s="114"/>
      <c r="FE37" s="114"/>
      <c r="FF37" s="114"/>
      <c r="FG37" s="114"/>
      <c r="FH37" s="114"/>
      <c r="FI37" s="114"/>
      <c r="FJ37" s="114"/>
      <c r="FK37" s="114"/>
      <c r="FL37" s="114"/>
      <c r="FM37" s="114"/>
      <c r="FN37" s="114"/>
      <c r="FO37" s="114"/>
      <c r="FP37" s="114"/>
      <c r="FQ37" s="114"/>
      <c r="FR37" s="114"/>
      <c r="FS37" s="114"/>
      <c r="FT37" s="114"/>
      <c r="FU37" s="114"/>
      <c r="FV37" s="114"/>
      <c r="FW37" s="114"/>
      <c r="FX37" s="114"/>
      <c r="FY37" s="114"/>
      <c r="FZ37" s="114"/>
      <c r="GA37" s="114"/>
      <c r="GB37" s="114"/>
      <c r="GC37" s="114"/>
      <c r="GD37" s="114"/>
      <c r="GE37" s="114"/>
      <c r="GF37" s="114"/>
      <c r="GG37" s="114"/>
      <c r="GH37" s="114"/>
      <c r="GI37" s="114"/>
      <c r="GJ37" s="114"/>
      <c r="GK37" s="114"/>
      <c r="GL37" s="114"/>
      <c r="GM37" s="114"/>
      <c r="GN37" s="114"/>
      <c r="GO37" s="114"/>
      <c r="GP37" s="114"/>
      <c r="GQ37" s="114"/>
      <c r="GR37" s="114"/>
      <c r="GS37" s="114"/>
      <c r="GT37" s="114"/>
      <c r="GU37" s="114"/>
      <c r="GV37" s="114"/>
      <c r="GW37" s="114"/>
      <c r="GX37" s="114"/>
      <c r="GY37" s="114"/>
      <c r="GZ37" s="114"/>
      <c r="HA37" s="114"/>
      <c r="HB37" s="114"/>
      <c r="HC37" s="114"/>
      <c r="HD37" s="114"/>
      <c r="HE37" s="114"/>
      <c r="HF37" s="114"/>
      <c r="HG37" s="114"/>
      <c r="HH37" s="114"/>
      <c r="HI37" s="114"/>
      <c r="HJ37" s="114"/>
      <c r="HK37" s="114"/>
      <c r="HL37" s="114"/>
      <c r="HM37" s="114"/>
      <c r="HN37" s="114"/>
      <c r="HO37" s="114"/>
      <c r="HP37" s="114"/>
      <c r="HQ37" s="114"/>
      <c r="HR37" s="114"/>
      <c r="HS37" s="114"/>
      <c r="HT37" s="114"/>
      <c r="HU37" s="114"/>
      <c r="HV37" s="114"/>
      <c r="HW37" s="114"/>
      <c r="HX37" s="114"/>
      <c r="HY37" s="114"/>
      <c r="HZ37" s="114"/>
      <c r="IA37" s="114"/>
      <c r="IB37" s="114"/>
      <c r="IC37" s="114"/>
      <c r="ID37" s="114"/>
      <c r="IE37" s="114"/>
      <c r="IF37" s="114"/>
      <c r="IG37" s="114"/>
      <c r="IH37" s="114"/>
      <c r="II37" s="114"/>
      <c r="IJ37" s="114"/>
      <c r="IK37" s="114"/>
      <c r="IL37" s="114"/>
      <c r="IM37" s="114"/>
      <c r="IN37" s="114"/>
      <c r="IO37" s="114"/>
      <c r="IP37" s="114"/>
      <c r="IQ37" s="114"/>
      <c r="IR37" s="114"/>
      <c r="IS37" s="114"/>
      <c r="IT37" s="114"/>
      <c r="IU37" s="114"/>
      <c r="IV37" s="114"/>
      <c r="IW37" s="114"/>
      <c r="IX37" s="114"/>
      <c r="IY37" s="114"/>
      <c r="IZ37" s="114"/>
      <c r="JA37" s="114"/>
      <c r="JB37" s="114"/>
      <c r="JC37" s="114"/>
      <c r="JD37" s="114"/>
      <c r="JE37" s="114"/>
      <c r="JF37" s="114"/>
      <c r="JG37" s="114"/>
      <c r="JH37" s="114"/>
      <c r="JI37" s="114"/>
      <c r="JJ37" s="114"/>
      <c r="JK37" s="114"/>
      <c r="JL37" s="114"/>
      <c r="JM37" s="114"/>
      <c r="JN37" s="114"/>
      <c r="JO37" s="114"/>
      <c r="JP37" s="114"/>
      <c r="JQ37" s="114"/>
      <c r="JR37" s="114"/>
      <c r="JS37" s="114"/>
      <c r="JT37" s="114"/>
      <c r="JU37" s="114"/>
      <c r="JV37" s="114"/>
      <c r="JW37" s="114"/>
      <c r="JX37" s="114"/>
      <c r="JY37" s="114"/>
      <c r="JZ37" s="114"/>
      <c r="KA37" s="114"/>
      <c r="KB37" s="114"/>
      <c r="KC37" s="114"/>
      <c r="KD37" s="114"/>
      <c r="KE37" s="114"/>
      <c r="KF37" s="114"/>
      <c r="KG37" s="114"/>
      <c r="KH37" s="114"/>
      <c r="KI37" s="114"/>
      <c r="KJ37" s="114"/>
      <c r="KK37" s="114"/>
      <c r="KL37" s="114"/>
      <c r="KM37" s="114"/>
      <c r="KN37" s="114"/>
      <c r="KO37" s="114"/>
      <c r="KP37" s="114"/>
      <c r="KQ37" s="114"/>
      <c r="KR37" s="114"/>
      <c r="KS37" s="114"/>
      <c r="KT37" s="114"/>
      <c r="KU37" s="114"/>
      <c r="KV37" s="114"/>
      <c r="KW37" s="114"/>
      <c r="KX37" s="114"/>
      <c r="KY37" s="114"/>
      <c r="KZ37" s="114"/>
      <c r="LA37" s="114"/>
      <c r="LB37" s="114"/>
      <c r="LC37" s="114"/>
      <c r="LD37" s="114"/>
      <c r="LE37" s="114"/>
      <c r="LF37" s="114"/>
      <c r="LG37" s="114"/>
      <c r="LH37" s="114"/>
      <c r="LI37" s="114"/>
      <c r="LJ37" s="114"/>
      <c r="LK37" s="114"/>
      <c r="LL37" s="114"/>
      <c r="LM37" s="114"/>
      <c r="LN37" s="114"/>
      <c r="LO37" s="114"/>
      <c r="LP37" s="114"/>
      <c r="LQ37" s="114"/>
      <c r="LR37" s="114"/>
      <c r="LS37" s="114"/>
      <c r="LT37" s="114"/>
      <c r="LU37" s="114"/>
      <c r="LV37" s="114"/>
      <c r="LW37" s="114"/>
      <c r="LX37" s="114"/>
      <c r="LY37" s="114"/>
      <c r="LZ37" s="114"/>
      <c r="MA37" s="114"/>
      <c r="MB37" s="114"/>
      <c r="MC37" s="114"/>
      <c r="MD37" s="114"/>
      <c r="ME37" s="114"/>
      <c r="MF37" s="114"/>
      <c r="MG37" s="114"/>
      <c r="MH37" s="114"/>
      <c r="MI37" s="114"/>
      <c r="MJ37" s="114"/>
      <c r="MK37" s="114"/>
      <c r="ML37" s="114"/>
      <c r="MM37" s="114"/>
      <c r="MN37" s="114"/>
      <c r="MO37" s="114"/>
      <c r="MP37" s="114"/>
      <c r="MQ37" s="114"/>
      <c r="MR37" s="114"/>
      <c r="MS37" s="114"/>
      <c r="MT37" s="114"/>
      <c r="MU37" s="114"/>
      <c r="MV37" s="114"/>
      <c r="MW37" s="114"/>
      <c r="MX37" s="114"/>
      <c r="MY37" s="114"/>
      <c r="MZ37" s="114"/>
      <c r="NA37" s="114"/>
      <c r="NB37" s="114"/>
      <c r="NC37" s="114"/>
      <c r="ND37" s="114"/>
      <c r="NE37" s="114"/>
      <c r="NF37" s="114"/>
      <c r="NG37" s="114"/>
      <c r="NH37" s="114"/>
      <c r="NI37" s="114"/>
      <c r="NJ37" s="114"/>
      <c r="NK37" s="114"/>
      <c r="NL37" s="114"/>
      <c r="NM37" s="114"/>
      <c r="NN37" s="114"/>
      <c r="NO37" s="114"/>
      <c r="NP37" s="114"/>
      <c r="NQ37" s="114"/>
      <c r="NR37" s="114"/>
      <c r="NS37" s="114"/>
      <c r="NT37" s="114"/>
      <c r="NU37" s="114"/>
      <c r="NV37" s="114"/>
      <c r="NW37" s="114"/>
      <c r="NX37" s="114"/>
      <c r="NY37" s="114"/>
      <c r="NZ37" s="114"/>
      <c r="OA37" s="114"/>
      <c r="OB37" s="114"/>
      <c r="OC37" s="114"/>
      <c r="OD37" s="114"/>
      <c r="OE37" s="114"/>
      <c r="OF37" s="114"/>
      <c r="OG37" s="114"/>
      <c r="OH37" s="114"/>
      <c r="OI37" s="114"/>
      <c r="OJ37" s="114"/>
      <c r="OK37" s="114"/>
      <c r="OL37" s="114"/>
      <c r="OM37" s="114"/>
      <c r="ON37" s="114"/>
      <c r="OO37" s="114"/>
      <c r="OP37" s="114"/>
      <c r="OQ37" s="114"/>
      <c r="OR37" s="114"/>
      <c r="OS37" s="114"/>
      <c r="OT37" s="114"/>
      <c r="OU37" s="114"/>
      <c r="OV37" s="114"/>
      <c r="OW37" s="114"/>
      <c r="OX37" s="114"/>
      <c r="OY37" s="114"/>
      <c r="OZ37" s="114"/>
      <c r="PA37" s="114"/>
      <c r="PB37" s="114"/>
      <c r="PC37" s="114"/>
      <c r="PD37" s="114"/>
      <c r="PE37" s="114"/>
      <c r="PF37" s="114"/>
      <c r="PG37" s="114"/>
      <c r="PH37" s="114"/>
      <c r="PI37" s="114"/>
      <c r="PJ37" s="114"/>
      <c r="PK37" s="114"/>
      <c r="PL37" s="114"/>
      <c r="PM37" s="114"/>
      <c r="PN37" s="114"/>
      <c r="PO37" s="114"/>
      <c r="PP37" s="114"/>
      <c r="PQ37" s="114"/>
      <c r="PR37" s="114"/>
      <c r="PS37" s="114"/>
      <c r="PT37" s="114"/>
      <c r="PU37" s="114"/>
      <c r="PV37" s="114"/>
      <c r="PW37" s="114"/>
      <c r="PX37" s="114"/>
      <c r="PY37" s="114"/>
      <c r="PZ37" s="114"/>
      <c r="QA37" s="114"/>
      <c r="QB37" s="114"/>
      <c r="QC37" s="114"/>
      <c r="QD37" s="114"/>
      <c r="QE37" s="114"/>
      <c r="QF37" s="114"/>
      <c r="QG37" s="114"/>
      <c r="QH37" s="114"/>
      <c r="QI37" s="114"/>
      <c r="QJ37" s="114"/>
      <c r="QK37" s="114"/>
      <c r="QL37" s="114"/>
      <c r="QM37" s="114"/>
      <c r="QN37" s="114"/>
      <c r="QO37" s="114"/>
      <c r="QP37" s="114"/>
      <c r="QQ37" s="114"/>
      <c r="QR37" s="114"/>
      <c r="QS37" s="114"/>
      <c r="QT37" s="114"/>
      <c r="QU37" s="114"/>
      <c r="QV37" s="114"/>
      <c r="QW37" s="114"/>
      <c r="QX37" s="114"/>
      <c r="QY37" s="114"/>
      <c r="QZ37" s="114"/>
      <c r="RA37" s="114"/>
      <c r="RB37" s="114"/>
      <c r="RC37" s="114"/>
      <c r="RD37" s="114"/>
      <c r="RE37" s="114"/>
      <c r="RF37" s="114"/>
      <c r="RG37" s="114"/>
      <c r="RH37" s="114"/>
      <c r="RI37" s="114"/>
      <c r="RJ37" s="114"/>
      <c r="RK37" s="114"/>
      <c r="RL37" s="114"/>
      <c r="RM37" s="114"/>
      <c r="RN37" s="114"/>
      <c r="RO37" s="114"/>
      <c r="RP37" s="114"/>
      <c r="RQ37" s="114"/>
      <c r="RR37" s="114"/>
      <c r="RS37" s="114"/>
      <c r="RT37" s="114"/>
      <c r="RU37" s="114"/>
      <c r="RV37" s="114"/>
      <c r="RW37" s="114"/>
      <c r="RX37" s="114"/>
      <c r="RY37" s="114"/>
      <c r="RZ37" s="114"/>
      <c r="SA37" s="114"/>
      <c r="SB37" s="114"/>
      <c r="SC37" s="114"/>
      <c r="SD37" s="114"/>
      <c r="SE37" s="114"/>
      <c r="SF37" s="114"/>
      <c r="SG37" s="114"/>
      <c r="SH37" s="114"/>
      <c r="SI37" s="114"/>
      <c r="SJ37" s="114"/>
      <c r="SK37" s="114"/>
      <c r="SL37" s="114"/>
      <c r="SM37" s="114"/>
      <c r="SN37" s="114"/>
      <c r="SO37" s="114"/>
      <c r="SP37" s="114"/>
      <c r="SQ37" s="114"/>
      <c r="SR37" s="114"/>
      <c r="SS37" s="114"/>
      <c r="ST37" s="114"/>
      <c r="SU37" s="114"/>
      <c r="SV37" s="114"/>
      <c r="SW37" s="114"/>
      <c r="SX37" s="114"/>
      <c r="SY37" s="114"/>
      <c r="SZ37" s="114"/>
      <c r="TA37" s="114"/>
      <c r="TB37" s="114"/>
      <c r="TC37" s="114"/>
      <c r="TD37" s="114"/>
      <c r="TE37" s="114"/>
      <c r="TF37" s="114"/>
      <c r="TG37" s="114"/>
      <c r="TH37" s="114"/>
      <c r="TI37" s="114"/>
      <c r="TJ37" s="114"/>
      <c r="TK37" s="114"/>
      <c r="TL37" s="114"/>
      <c r="TM37" s="114"/>
      <c r="TN37" s="114"/>
      <c r="TO37" s="114"/>
      <c r="TP37" s="114"/>
      <c r="TQ37" s="114"/>
      <c r="TR37" s="114"/>
      <c r="TS37" s="114"/>
      <c r="TT37" s="114"/>
      <c r="TU37" s="114"/>
      <c r="TV37" s="114"/>
      <c r="TW37" s="114"/>
      <c r="TX37" s="114"/>
      <c r="TY37" s="114"/>
      <c r="TZ37" s="114"/>
      <c r="UA37" s="114"/>
      <c r="UB37" s="114"/>
      <c r="UC37" s="114"/>
      <c r="UD37" s="114"/>
      <c r="UE37" s="114"/>
      <c r="UF37" s="114"/>
      <c r="UG37" s="114"/>
      <c r="UH37" s="114"/>
      <c r="UI37" s="114"/>
      <c r="UJ37" s="114"/>
      <c r="UK37" s="114"/>
      <c r="UL37" s="114"/>
      <c r="UM37" s="114"/>
      <c r="UN37" s="114"/>
      <c r="UO37" s="114"/>
      <c r="UP37" s="114"/>
      <c r="UQ37" s="114"/>
      <c r="UR37" s="114"/>
      <c r="US37" s="114"/>
      <c r="UT37" s="114"/>
      <c r="UU37" s="114"/>
      <c r="UV37" s="114"/>
      <c r="UW37" s="114"/>
      <c r="UX37" s="114"/>
      <c r="UY37" s="114"/>
      <c r="UZ37" s="114"/>
      <c r="VA37" s="114"/>
      <c r="VB37" s="114"/>
      <c r="VC37" s="114"/>
      <c r="VD37" s="114"/>
      <c r="VE37" s="114"/>
      <c r="VF37" s="114"/>
      <c r="VG37" s="114"/>
      <c r="VH37" s="114"/>
      <c r="VI37" s="114"/>
      <c r="VJ37" s="114"/>
      <c r="VK37" s="114"/>
      <c r="VL37" s="114"/>
      <c r="VM37" s="114"/>
      <c r="VN37" s="114"/>
      <c r="VO37" s="114"/>
      <c r="VP37" s="114"/>
      <c r="VQ37" s="114"/>
      <c r="VR37" s="114"/>
      <c r="VS37" s="114"/>
      <c r="VT37" s="114"/>
      <c r="VU37" s="114"/>
      <c r="VV37" s="114"/>
      <c r="VW37" s="114"/>
      <c r="VX37" s="114"/>
      <c r="VY37" s="114"/>
      <c r="VZ37" s="114"/>
      <c r="WA37" s="114"/>
      <c r="WB37" s="114"/>
      <c r="WC37" s="114"/>
      <c r="WD37" s="114"/>
      <c r="WE37" s="114"/>
      <c r="WF37" s="114"/>
      <c r="WG37" s="114"/>
      <c r="WH37" s="114"/>
      <c r="WI37" s="114"/>
      <c r="WJ37" s="114"/>
      <c r="WK37" s="114"/>
      <c r="WL37" s="114"/>
      <c r="WM37" s="114"/>
      <c r="WN37" s="114"/>
      <c r="WO37" s="114"/>
      <c r="WP37" s="114"/>
      <c r="WQ37" s="114"/>
      <c r="WR37" s="114"/>
      <c r="WS37" s="114"/>
      <c r="WT37" s="114"/>
      <c r="WU37" s="114"/>
      <c r="WV37" s="114"/>
      <c r="WW37" s="114"/>
      <c r="WX37" s="114"/>
      <c r="WY37" s="114"/>
      <c r="WZ37" s="114"/>
      <c r="XA37" s="114"/>
      <c r="XB37" s="114"/>
      <c r="XC37" s="114"/>
      <c r="XD37" s="114"/>
      <c r="XE37" s="114"/>
      <c r="XF37" s="114"/>
      <c r="XG37" s="114"/>
      <c r="XH37" s="114"/>
      <c r="XI37" s="114"/>
      <c r="XJ37" s="114"/>
      <c r="XK37" s="114"/>
      <c r="XL37" s="114"/>
      <c r="XM37" s="114"/>
      <c r="XN37" s="114"/>
      <c r="XO37" s="114"/>
      <c r="XP37" s="114"/>
      <c r="XQ37" s="114"/>
      <c r="XR37" s="114"/>
      <c r="XS37" s="114"/>
      <c r="XT37" s="114"/>
      <c r="XU37" s="114"/>
      <c r="XV37" s="114"/>
      <c r="XW37" s="114"/>
      <c r="XX37" s="114"/>
      <c r="XY37" s="114"/>
      <c r="XZ37" s="114"/>
      <c r="YA37" s="114"/>
      <c r="YB37" s="114"/>
      <c r="YC37" s="114"/>
      <c r="YD37" s="114"/>
      <c r="YE37" s="114"/>
      <c r="YF37" s="114"/>
      <c r="YG37" s="114"/>
      <c r="YH37" s="114"/>
      <c r="YI37" s="114"/>
      <c r="YJ37" s="114"/>
      <c r="YK37" s="114"/>
      <c r="YL37" s="114"/>
      <c r="YM37" s="114"/>
      <c r="YN37" s="114"/>
      <c r="YO37" s="114"/>
      <c r="YP37" s="114"/>
      <c r="YQ37" s="114"/>
      <c r="YR37" s="114"/>
      <c r="YS37" s="114"/>
      <c r="YT37" s="114"/>
      <c r="YU37" s="114"/>
      <c r="YV37" s="114"/>
      <c r="YW37" s="114"/>
      <c r="YX37" s="114"/>
      <c r="YY37" s="114"/>
      <c r="YZ37" s="114"/>
      <c r="ZA37" s="114"/>
      <c r="ZB37" s="114"/>
      <c r="ZC37" s="114"/>
      <c r="ZD37" s="114"/>
      <c r="ZE37" s="114"/>
      <c r="ZF37" s="114"/>
      <c r="ZG37" s="114"/>
      <c r="ZH37" s="114"/>
      <c r="ZI37" s="114"/>
      <c r="ZJ37" s="114"/>
      <c r="ZK37" s="114"/>
      <c r="ZL37" s="114"/>
      <c r="ZM37" s="114"/>
      <c r="ZN37" s="114"/>
      <c r="ZO37" s="114"/>
      <c r="ZP37" s="114"/>
      <c r="ZQ37" s="114"/>
      <c r="ZR37" s="114"/>
      <c r="ZS37" s="114"/>
      <c r="ZT37" s="114"/>
      <c r="ZU37" s="114"/>
      <c r="ZV37" s="114"/>
      <c r="ZW37" s="114"/>
      <c r="ZX37" s="114"/>
      <c r="ZY37" s="114"/>
      <c r="ZZ37" s="114"/>
      <c r="AAA37" s="114"/>
      <c r="AAB37" s="114"/>
      <c r="AAC37" s="114"/>
      <c r="AAD37" s="114"/>
      <c r="AAE37" s="114"/>
      <c r="AAF37" s="114"/>
      <c r="AAG37" s="114"/>
      <c r="AAH37" s="114"/>
      <c r="AAI37" s="114"/>
      <c r="AAJ37" s="114"/>
      <c r="AAK37" s="114"/>
      <c r="AAL37" s="114"/>
      <c r="AAM37" s="114"/>
      <c r="AAN37" s="114"/>
      <c r="AAO37" s="114"/>
      <c r="AAP37" s="114"/>
      <c r="AAQ37" s="114"/>
      <c r="AAR37" s="114"/>
      <c r="AAS37" s="114"/>
      <c r="AAT37" s="114"/>
      <c r="AAU37" s="114"/>
      <c r="AAV37" s="114"/>
      <c r="AAW37" s="114"/>
      <c r="AAX37" s="114"/>
      <c r="AAY37" s="114"/>
      <c r="AAZ37" s="114"/>
      <c r="ABA37" s="114"/>
      <c r="ABB37" s="114"/>
      <c r="ABC37" s="114"/>
      <c r="ABD37" s="114"/>
      <c r="ABE37" s="114"/>
      <c r="ABF37" s="114"/>
      <c r="ABG37" s="114"/>
      <c r="ABH37" s="114"/>
      <c r="ABI37" s="114"/>
      <c r="ABJ37" s="114"/>
      <c r="ABK37" s="114"/>
      <c r="ABL37" s="114"/>
      <c r="ABM37" s="114"/>
      <c r="ABN37" s="114"/>
      <c r="ABO37" s="114"/>
      <c r="ABP37" s="114"/>
      <c r="ABQ37" s="114"/>
      <c r="ABR37" s="114"/>
      <c r="ABS37" s="114"/>
      <c r="ABT37" s="114"/>
      <c r="ABU37" s="114"/>
      <c r="ABV37" s="114"/>
      <c r="ABW37" s="114"/>
      <c r="ABX37" s="114"/>
      <c r="ABY37" s="114"/>
      <c r="ABZ37" s="114"/>
      <c r="ACA37" s="114"/>
      <c r="ACB37" s="114"/>
      <c r="ACC37" s="114"/>
      <c r="ACD37" s="114"/>
      <c r="ACE37" s="114"/>
      <c r="ACF37" s="114"/>
      <c r="ACG37" s="114"/>
      <c r="ACH37" s="114"/>
      <c r="ACI37" s="114"/>
      <c r="ACJ37" s="114"/>
      <c r="ACK37" s="114"/>
      <c r="ACL37" s="114"/>
      <c r="ACM37" s="114"/>
      <c r="ACN37" s="114"/>
      <c r="ACO37" s="114"/>
      <c r="ACP37" s="114"/>
      <c r="ACQ37" s="114"/>
      <c r="ACR37" s="114"/>
      <c r="ACS37" s="114"/>
      <c r="ACT37" s="114"/>
      <c r="ACU37" s="114"/>
      <c r="ACV37" s="114"/>
      <c r="ACW37" s="114"/>
      <c r="ACX37" s="114"/>
      <c r="ACY37" s="114"/>
      <c r="ACZ37" s="114"/>
      <c r="ADA37" s="114"/>
      <c r="ADB37" s="114"/>
      <c r="ADC37" s="114"/>
      <c r="ADD37" s="114"/>
      <c r="ADE37" s="114"/>
      <c r="ADF37" s="114"/>
      <c r="ADG37" s="114"/>
      <c r="ADH37" s="114"/>
      <c r="ADI37" s="114"/>
      <c r="ADJ37" s="114"/>
      <c r="ADK37" s="114"/>
      <c r="ADL37" s="114"/>
      <c r="ADM37" s="114"/>
      <c r="ADN37" s="114"/>
      <c r="ADO37" s="114"/>
      <c r="ADP37" s="114"/>
      <c r="ADQ37" s="114"/>
      <c r="ADR37" s="114"/>
      <c r="ADS37" s="114"/>
      <c r="ADT37" s="114"/>
      <c r="ADU37" s="114"/>
      <c r="ADV37" s="114"/>
      <c r="ADW37" s="114"/>
      <c r="ADX37" s="114"/>
      <c r="ADY37" s="114"/>
      <c r="ADZ37" s="114"/>
      <c r="AEA37" s="114"/>
      <c r="AEB37" s="114"/>
      <c r="AEC37" s="114"/>
      <c r="AED37" s="114"/>
      <c r="AEE37" s="114"/>
      <c r="AEF37" s="114"/>
      <c r="AEG37" s="114"/>
      <c r="AEH37" s="114"/>
      <c r="AEI37" s="114"/>
      <c r="AEJ37" s="114"/>
      <c r="AEK37" s="114"/>
      <c r="AEL37" s="114"/>
      <c r="AEM37" s="114"/>
      <c r="AEN37" s="114"/>
      <c r="AEO37" s="114"/>
      <c r="AEP37" s="114"/>
      <c r="AEQ37" s="114"/>
      <c r="AER37" s="114"/>
      <c r="AES37" s="114"/>
      <c r="AET37" s="114"/>
      <c r="AEU37" s="114"/>
      <c r="AEV37" s="114"/>
      <c r="AEW37" s="114"/>
      <c r="AEX37" s="114"/>
      <c r="AEY37" s="114"/>
      <c r="AEZ37" s="114"/>
      <c r="AFA37" s="114"/>
      <c r="AFB37" s="114"/>
      <c r="AFC37" s="114"/>
      <c r="AFD37" s="114"/>
      <c r="AFE37" s="114"/>
      <c r="AFF37" s="114"/>
      <c r="AFG37" s="114"/>
      <c r="AFH37" s="114"/>
      <c r="AFI37" s="114"/>
      <c r="AFJ37" s="114"/>
      <c r="AFK37" s="114"/>
      <c r="AFL37" s="114"/>
      <c r="AFM37" s="114"/>
      <c r="AFN37" s="114"/>
      <c r="AFO37" s="114"/>
      <c r="AFP37" s="114"/>
      <c r="AFQ37" s="114"/>
      <c r="AFR37" s="114"/>
      <c r="AFS37" s="114"/>
      <c r="AFT37" s="114"/>
      <c r="AFU37" s="114"/>
      <c r="AFV37" s="114"/>
      <c r="AFW37" s="114"/>
      <c r="AFX37" s="114"/>
      <c r="AFY37" s="114"/>
      <c r="AFZ37" s="114"/>
      <c r="AGA37" s="114"/>
      <c r="AGB37" s="114"/>
      <c r="AGC37" s="114"/>
      <c r="AGD37" s="114"/>
      <c r="AGE37" s="114"/>
      <c r="AGF37" s="114"/>
      <c r="AGG37" s="114"/>
      <c r="AGH37" s="114"/>
      <c r="AGI37" s="114"/>
      <c r="AGJ37" s="114"/>
      <c r="AGK37" s="114"/>
      <c r="AGL37" s="114"/>
      <c r="AGM37" s="114"/>
      <c r="AGN37" s="114"/>
      <c r="AGO37" s="114"/>
      <c r="AGP37" s="114"/>
      <c r="AGQ37" s="114"/>
      <c r="AGR37" s="114"/>
      <c r="AGS37" s="114"/>
      <c r="AGT37" s="114"/>
      <c r="AGU37" s="114"/>
      <c r="AGV37" s="114"/>
      <c r="AGW37" s="114"/>
      <c r="AGX37" s="114"/>
      <c r="AGY37" s="114"/>
      <c r="AGZ37" s="114"/>
      <c r="AHA37" s="114"/>
      <c r="AHB37" s="114"/>
      <c r="AHC37" s="114"/>
      <c r="AHD37" s="114"/>
      <c r="AHE37" s="114"/>
      <c r="AHF37" s="114"/>
      <c r="AHG37" s="114"/>
      <c r="AHH37" s="114"/>
      <c r="AHI37" s="114"/>
      <c r="AHJ37" s="114"/>
      <c r="AHK37" s="114"/>
      <c r="AHL37" s="114"/>
      <c r="AHM37" s="114"/>
      <c r="AHN37" s="114"/>
      <c r="AHO37" s="114"/>
      <c r="AHP37" s="114"/>
      <c r="AHQ37" s="114"/>
      <c r="AHR37" s="114"/>
      <c r="AHS37" s="114"/>
      <c r="AHT37" s="114"/>
      <c r="AHU37" s="114"/>
      <c r="AHV37" s="114"/>
      <c r="AHW37" s="114"/>
      <c r="AHX37" s="114"/>
      <c r="AHY37" s="114"/>
      <c r="AHZ37" s="114"/>
      <c r="AIA37" s="114"/>
      <c r="AIB37" s="114"/>
      <c r="AIC37" s="114"/>
      <c r="AID37" s="114"/>
      <c r="AIE37" s="114"/>
      <c r="AIF37" s="114"/>
      <c r="AIG37" s="114"/>
      <c r="AIH37" s="114"/>
      <c r="AII37" s="114"/>
      <c r="AIJ37" s="114"/>
      <c r="AIK37" s="114"/>
      <c r="AIL37" s="114"/>
      <c r="AIM37" s="114"/>
      <c r="AIN37" s="114"/>
      <c r="AIO37" s="114"/>
      <c r="AIP37" s="114"/>
      <c r="AIQ37" s="114"/>
      <c r="AIR37" s="114"/>
      <c r="AIS37" s="114"/>
      <c r="AIT37" s="114"/>
      <c r="AIU37" s="114"/>
      <c r="AIV37" s="114"/>
      <c r="AIW37" s="114"/>
      <c r="AIX37" s="114"/>
      <c r="AIY37" s="114"/>
      <c r="AIZ37" s="114"/>
      <c r="AJA37" s="114"/>
      <c r="AJB37" s="114"/>
      <c r="AJC37" s="114"/>
      <c r="AJD37" s="114"/>
      <c r="AJE37" s="114"/>
      <c r="AJF37" s="114"/>
      <c r="AJG37" s="114"/>
      <c r="AJH37" s="114"/>
      <c r="AJI37" s="114"/>
      <c r="AJJ37" s="114"/>
      <c r="AJK37" s="114"/>
      <c r="AJL37" s="114"/>
      <c r="AJM37" s="114"/>
      <c r="AJN37" s="114"/>
      <c r="AJO37" s="114"/>
      <c r="AJP37" s="114"/>
      <c r="AJQ37" s="114"/>
      <c r="AJR37" s="114"/>
      <c r="AJS37" s="114"/>
      <c r="AJT37" s="114"/>
      <c r="AJU37" s="114"/>
      <c r="AJV37" s="114"/>
      <c r="AJW37" s="114"/>
      <c r="AJX37" s="114"/>
      <c r="AJY37" s="114"/>
      <c r="AJZ37" s="114"/>
      <c r="AKA37" s="114"/>
      <c r="AKB37" s="114"/>
      <c r="AKC37" s="114"/>
      <c r="AKD37" s="114"/>
      <c r="AKE37" s="114"/>
      <c r="AKF37" s="114"/>
    </row>
    <row r="38" spans="1:968" s="109" customFormat="1" ht="131.25" customHeight="1" thickBot="1" x14ac:dyDescent="0.25">
      <c r="B38" s="110"/>
      <c r="C38" s="403" t="s">
        <v>613</v>
      </c>
      <c r="D38" s="428"/>
      <c r="E38" s="321" t="s">
        <v>363</v>
      </c>
      <c r="F38" s="290" t="s">
        <v>115</v>
      </c>
      <c r="G38" s="292">
        <v>2100000</v>
      </c>
      <c r="H38" s="293">
        <v>436659.01</v>
      </c>
      <c r="I38" s="324">
        <v>500000</v>
      </c>
      <c r="J38" s="325">
        <v>400000</v>
      </c>
      <c r="K38" s="325">
        <v>400000</v>
      </c>
      <c r="L38" s="325">
        <v>363340.99</v>
      </c>
      <c r="M38" s="326"/>
      <c r="N38" s="325"/>
      <c r="O38" s="325"/>
      <c r="P38" s="325"/>
      <c r="Q38" s="325"/>
      <c r="R38" s="325"/>
      <c r="S38" s="325"/>
      <c r="T38" s="325"/>
      <c r="U38" s="325"/>
      <c r="V38" s="325"/>
      <c r="W38" s="325"/>
      <c r="X38" s="325">
        <v>936659.01</v>
      </c>
      <c r="Y38" s="325"/>
      <c r="Z38" s="325">
        <v>0</v>
      </c>
      <c r="AA38" s="325">
        <v>1163340.99</v>
      </c>
      <c r="AB38" s="325"/>
      <c r="AC38" s="325"/>
      <c r="AD38" s="325"/>
      <c r="AE38" s="113">
        <f t="shared" si="0"/>
        <v>0</v>
      </c>
      <c r="AF38" s="208"/>
    </row>
    <row r="39" spans="1:968" s="115" customFormat="1" ht="136.5" customHeight="1" thickBot="1" x14ac:dyDescent="0.25">
      <c r="B39" s="110"/>
      <c r="C39" s="403" t="s">
        <v>614</v>
      </c>
      <c r="D39" s="428"/>
      <c r="E39" s="321" t="s">
        <v>364</v>
      </c>
      <c r="F39" s="290" t="s">
        <v>365</v>
      </c>
      <c r="G39" s="292">
        <v>2168100</v>
      </c>
      <c r="H39" s="293">
        <v>0</v>
      </c>
      <c r="I39" s="324">
        <v>0</v>
      </c>
      <c r="J39" s="325">
        <v>400000</v>
      </c>
      <c r="K39" s="325"/>
      <c r="L39" s="325">
        <v>1768100</v>
      </c>
      <c r="M39" s="325"/>
      <c r="N39" s="325"/>
      <c r="O39" s="325"/>
      <c r="P39" s="325"/>
      <c r="Q39" s="325"/>
      <c r="R39" s="325"/>
      <c r="S39" s="325"/>
      <c r="T39" s="325"/>
      <c r="U39" s="325"/>
      <c r="V39" s="325"/>
      <c r="W39" s="325"/>
      <c r="X39" s="325">
        <v>100000</v>
      </c>
      <c r="Y39" s="325"/>
      <c r="Z39" s="325">
        <v>300000</v>
      </c>
      <c r="AA39" s="325">
        <v>0</v>
      </c>
      <c r="AB39" s="325"/>
      <c r="AC39" s="325"/>
      <c r="AD39" s="325">
        <v>1768100</v>
      </c>
      <c r="AE39" s="113">
        <f t="shared" si="0"/>
        <v>0</v>
      </c>
      <c r="AF39" s="116"/>
    </row>
    <row r="40" spans="1:968" s="115" customFormat="1" ht="145.5" customHeight="1" thickBot="1" x14ac:dyDescent="0.25">
      <c r="B40" s="110"/>
      <c r="C40" s="403" t="s">
        <v>615</v>
      </c>
      <c r="D40" s="428"/>
      <c r="E40" s="321" t="s">
        <v>366</v>
      </c>
      <c r="F40" s="290" t="s">
        <v>367</v>
      </c>
      <c r="G40" s="292">
        <v>3000000</v>
      </c>
      <c r="H40" s="293">
        <v>0</v>
      </c>
      <c r="I40" s="324">
        <v>500000</v>
      </c>
      <c r="J40" s="325"/>
      <c r="K40" s="325"/>
      <c r="L40" s="325">
        <v>2500000</v>
      </c>
      <c r="M40" s="325"/>
      <c r="N40" s="325"/>
      <c r="O40" s="325"/>
      <c r="P40" s="325"/>
      <c r="Q40" s="325"/>
      <c r="R40" s="325"/>
      <c r="S40" s="325"/>
      <c r="T40" s="325">
        <v>0</v>
      </c>
      <c r="U40" s="325"/>
      <c r="V40" s="325"/>
      <c r="W40" s="325"/>
      <c r="X40" s="325">
        <v>337974.23</v>
      </c>
      <c r="Y40" s="325"/>
      <c r="Z40" s="325">
        <v>162025.76999999999</v>
      </c>
      <c r="AA40" s="325"/>
      <c r="AB40" s="325"/>
      <c r="AC40" s="325"/>
      <c r="AD40" s="325">
        <v>2500000</v>
      </c>
      <c r="AE40" s="113">
        <f t="shared" si="0"/>
        <v>0</v>
      </c>
      <c r="AF40" s="116"/>
    </row>
    <row r="41" spans="1:968" s="115" customFormat="1" ht="111" customHeight="1" thickBot="1" x14ac:dyDescent="0.25">
      <c r="B41" s="110"/>
      <c r="C41" s="403" t="s">
        <v>616</v>
      </c>
      <c r="D41" s="428">
        <v>607</v>
      </c>
      <c r="E41" s="321" t="s">
        <v>368</v>
      </c>
      <c r="F41" s="290" t="s">
        <v>369</v>
      </c>
      <c r="G41" s="292">
        <v>5000000</v>
      </c>
      <c r="H41" s="293">
        <v>0</v>
      </c>
      <c r="I41" s="324">
        <v>150000</v>
      </c>
      <c r="J41" s="325">
        <v>350000</v>
      </c>
      <c r="K41" s="325">
        <v>0</v>
      </c>
      <c r="L41" s="325">
        <v>4500000</v>
      </c>
      <c r="M41" s="325"/>
      <c r="N41" s="325"/>
      <c r="O41" s="325"/>
      <c r="P41" s="325"/>
      <c r="Q41" s="325"/>
      <c r="R41" s="325"/>
      <c r="S41" s="325"/>
      <c r="T41" s="325"/>
      <c r="U41" s="325"/>
      <c r="V41" s="325"/>
      <c r="W41" s="325"/>
      <c r="X41" s="325">
        <v>150000</v>
      </c>
      <c r="Y41" s="325"/>
      <c r="Z41" s="325">
        <v>350000</v>
      </c>
      <c r="AA41" s="325"/>
      <c r="AB41" s="325"/>
      <c r="AC41" s="325"/>
      <c r="AD41" s="325">
        <v>4500000</v>
      </c>
      <c r="AE41" s="113">
        <f t="shared" si="0"/>
        <v>0</v>
      </c>
      <c r="AF41" s="116"/>
    </row>
    <row r="42" spans="1:968" s="115" customFormat="1" ht="105.75" customHeight="1" thickBot="1" x14ac:dyDescent="0.25">
      <c r="B42" s="110"/>
      <c r="C42" s="403" t="s">
        <v>617</v>
      </c>
      <c r="D42" s="428"/>
      <c r="E42" s="321" t="s">
        <v>370</v>
      </c>
      <c r="F42" s="290" t="s">
        <v>371</v>
      </c>
      <c r="G42" s="292">
        <v>800000</v>
      </c>
      <c r="H42" s="293">
        <v>0</v>
      </c>
      <c r="I42" s="324">
        <v>200000</v>
      </c>
      <c r="J42" s="325">
        <v>600000</v>
      </c>
      <c r="K42" s="325">
        <v>0</v>
      </c>
      <c r="L42" s="325">
        <v>0</v>
      </c>
      <c r="M42" s="325"/>
      <c r="N42" s="325"/>
      <c r="O42" s="325"/>
      <c r="P42" s="325"/>
      <c r="Q42" s="325"/>
      <c r="R42" s="325"/>
      <c r="S42" s="325"/>
      <c r="T42" s="325"/>
      <c r="U42" s="325"/>
      <c r="V42" s="325"/>
      <c r="W42" s="325"/>
      <c r="X42" s="325">
        <v>200000</v>
      </c>
      <c r="Y42" s="325"/>
      <c r="Z42" s="325">
        <v>600000</v>
      </c>
      <c r="AA42" s="325">
        <v>0</v>
      </c>
      <c r="AB42" s="325"/>
      <c r="AC42" s="325"/>
      <c r="AD42" s="325"/>
      <c r="AE42" s="113">
        <f t="shared" si="0"/>
        <v>0</v>
      </c>
      <c r="AF42" s="116"/>
    </row>
    <row r="43" spans="1:968" s="115" customFormat="1" ht="120" customHeight="1" thickBot="1" x14ac:dyDescent="0.25">
      <c r="B43" s="110"/>
      <c r="C43" s="403" t="s">
        <v>618</v>
      </c>
      <c r="D43" s="428">
        <v>607</v>
      </c>
      <c r="E43" s="321" t="s">
        <v>372</v>
      </c>
      <c r="F43" s="290" t="s">
        <v>373</v>
      </c>
      <c r="G43" s="292">
        <v>500000</v>
      </c>
      <c r="H43" s="293">
        <v>0</v>
      </c>
      <c r="I43" s="324">
        <v>0</v>
      </c>
      <c r="J43" s="325">
        <v>0</v>
      </c>
      <c r="K43" s="325">
        <v>0</v>
      </c>
      <c r="L43" s="325">
        <v>500000</v>
      </c>
      <c r="M43" s="325"/>
      <c r="N43" s="325"/>
      <c r="O43" s="325"/>
      <c r="P43" s="325"/>
      <c r="Q43" s="325"/>
      <c r="R43" s="325"/>
      <c r="S43" s="325"/>
      <c r="T43" s="325"/>
      <c r="U43" s="325"/>
      <c r="V43" s="325"/>
      <c r="W43" s="325"/>
      <c r="X43" s="325">
        <v>0</v>
      </c>
      <c r="Y43" s="325"/>
      <c r="Z43" s="325">
        <v>0</v>
      </c>
      <c r="AA43" s="325">
        <v>500000</v>
      </c>
      <c r="AB43" s="325"/>
      <c r="AC43" s="325"/>
      <c r="AD43" s="325"/>
      <c r="AE43" s="113">
        <f t="shared" si="0"/>
        <v>0</v>
      </c>
      <c r="AF43" s="116"/>
    </row>
    <row r="44" spans="1:968" s="115" customFormat="1" ht="106.5" customHeight="1" thickBot="1" x14ac:dyDescent="0.25">
      <c r="B44" s="110"/>
      <c r="C44" s="403" t="s">
        <v>619</v>
      </c>
      <c r="D44" s="428">
        <v>607</v>
      </c>
      <c r="E44" s="321" t="s">
        <v>374</v>
      </c>
      <c r="F44" s="290" t="s">
        <v>375</v>
      </c>
      <c r="G44" s="292">
        <v>250000</v>
      </c>
      <c r="H44" s="293">
        <v>0</v>
      </c>
      <c r="I44" s="324">
        <v>0</v>
      </c>
      <c r="J44" s="325">
        <v>0</v>
      </c>
      <c r="K44" s="325">
        <v>0</v>
      </c>
      <c r="L44" s="325">
        <v>250000</v>
      </c>
      <c r="M44" s="325"/>
      <c r="N44" s="325"/>
      <c r="O44" s="325"/>
      <c r="P44" s="325"/>
      <c r="Q44" s="325"/>
      <c r="R44" s="325"/>
      <c r="S44" s="325"/>
      <c r="T44" s="325"/>
      <c r="U44" s="325"/>
      <c r="V44" s="325"/>
      <c r="W44" s="325"/>
      <c r="X44" s="325">
        <v>0</v>
      </c>
      <c r="Y44" s="325"/>
      <c r="Z44" s="325">
        <v>0</v>
      </c>
      <c r="AA44" s="325">
        <v>0</v>
      </c>
      <c r="AB44" s="325"/>
      <c r="AC44" s="325"/>
      <c r="AD44" s="325">
        <v>250000</v>
      </c>
      <c r="AE44" s="113">
        <f t="shared" si="0"/>
        <v>0</v>
      </c>
      <c r="AF44" s="117"/>
    </row>
    <row r="45" spans="1:968" s="115" customFormat="1" ht="111.75" customHeight="1" thickBot="1" x14ac:dyDescent="0.25">
      <c r="B45" s="110"/>
      <c r="C45" s="403" t="s">
        <v>620</v>
      </c>
      <c r="D45" s="428"/>
      <c r="E45" s="321" t="s">
        <v>376</v>
      </c>
      <c r="F45" s="290" t="s">
        <v>377</v>
      </c>
      <c r="G45" s="292">
        <v>280000</v>
      </c>
      <c r="H45" s="293">
        <v>43032.28</v>
      </c>
      <c r="I45" s="324">
        <v>236967.72</v>
      </c>
      <c r="J45" s="325">
        <v>0</v>
      </c>
      <c r="K45" s="325">
        <v>0</v>
      </c>
      <c r="L45" s="325">
        <v>0</v>
      </c>
      <c r="M45" s="325"/>
      <c r="N45" s="325"/>
      <c r="O45" s="325">
        <v>280000</v>
      </c>
      <c r="P45" s="325"/>
      <c r="Q45" s="325"/>
      <c r="R45" s="325"/>
      <c r="S45" s="325"/>
      <c r="T45" s="325"/>
      <c r="U45" s="325"/>
      <c r="V45" s="325"/>
      <c r="W45" s="325"/>
      <c r="X45" s="325">
        <v>0</v>
      </c>
      <c r="Y45" s="325"/>
      <c r="Z45" s="325">
        <v>0</v>
      </c>
      <c r="AA45" s="325">
        <v>0</v>
      </c>
      <c r="AB45" s="325"/>
      <c r="AC45" s="325"/>
      <c r="AD45" s="325"/>
      <c r="AE45" s="113">
        <f t="shared" si="0"/>
        <v>0</v>
      </c>
      <c r="AF45" s="117"/>
    </row>
    <row r="46" spans="1:968" s="115" customFormat="1" ht="119.25" customHeight="1" thickBot="1" x14ac:dyDescent="0.25">
      <c r="B46" s="110"/>
      <c r="C46" s="403" t="s">
        <v>621</v>
      </c>
      <c r="D46" s="428"/>
      <c r="E46" s="321" t="s">
        <v>378</v>
      </c>
      <c r="F46" s="290" t="s">
        <v>379</v>
      </c>
      <c r="G46" s="292">
        <v>250000</v>
      </c>
      <c r="H46" s="293">
        <v>0</v>
      </c>
      <c r="I46" s="324">
        <v>200000</v>
      </c>
      <c r="J46" s="325">
        <v>50000</v>
      </c>
      <c r="K46" s="325">
        <v>0</v>
      </c>
      <c r="L46" s="325">
        <v>0</v>
      </c>
      <c r="M46" s="325"/>
      <c r="N46" s="325"/>
      <c r="O46" s="325"/>
      <c r="P46" s="325"/>
      <c r="Q46" s="325"/>
      <c r="R46" s="325"/>
      <c r="S46" s="325"/>
      <c r="T46" s="325"/>
      <c r="U46" s="325"/>
      <c r="V46" s="325"/>
      <c r="W46" s="325"/>
      <c r="X46" s="325">
        <v>100000</v>
      </c>
      <c r="Y46" s="325"/>
      <c r="Z46" s="325">
        <v>150000</v>
      </c>
      <c r="AA46" s="325">
        <v>0</v>
      </c>
      <c r="AB46" s="325"/>
      <c r="AC46" s="325"/>
      <c r="AD46" s="325"/>
      <c r="AE46" s="113">
        <f t="shared" si="0"/>
        <v>0</v>
      </c>
      <c r="AF46" s="117"/>
    </row>
    <row r="47" spans="1:968" s="115" customFormat="1" ht="168" customHeight="1" thickBot="1" x14ac:dyDescent="0.25">
      <c r="B47" s="110"/>
      <c r="C47" s="403" t="s">
        <v>622</v>
      </c>
      <c r="D47" s="428"/>
      <c r="E47" s="321" t="s">
        <v>380</v>
      </c>
      <c r="F47" s="290" t="s">
        <v>381</v>
      </c>
      <c r="G47" s="292">
        <v>800000</v>
      </c>
      <c r="H47" s="293">
        <v>0</v>
      </c>
      <c r="I47" s="324">
        <v>250000</v>
      </c>
      <c r="J47" s="325">
        <v>550000</v>
      </c>
      <c r="K47" s="325">
        <v>0</v>
      </c>
      <c r="L47" s="325">
        <v>0</v>
      </c>
      <c r="M47" s="325"/>
      <c r="N47" s="325"/>
      <c r="O47" s="325"/>
      <c r="P47" s="325"/>
      <c r="Q47" s="325"/>
      <c r="R47" s="325"/>
      <c r="S47" s="325"/>
      <c r="T47" s="325">
        <v>440000</v>
      </c>
      <c r="U47" s="325"/>
      <c r="V47" s="325"/>
      <c r="W47" s="325"/>
      <c r="X47" s="325">
        <v>100000</v>
      </c>
      <c r="Y47" s="325"/>
      <c r="Z47" s="325">
        <v>260000</v>
      </c>
      <c r="AA47" s="325">
        <v>0</v>
      </c>
      <c r="AB47" s="325"/>
      <c r="AC47" s="325"/>
      <c r="AD47" s="325"/>
      <c r="AE47" s="113">
        <f t="shared" si="0"/>
        <v>0</v>
      </c>
      <c r="AF47" s="117"/>
    </row>
    <row r="48" spans="1:968" s="115" customFormat="1" ht="156.75" customHeight="1" thickBot="1" x14ac:dyDescent="0.25">
      <c r="B48" s="110"/>
      <c r="C48" s="403" t="s">
        <v>623</v>
      </c>
      <c r="D48" s="428"/>
      <c r="E48" s="321" t="s">
        <v>382</v>
      </c>
      <c r="F48" s="290" t="s">
        <v>383</v>
      </c>
      <c r="G48" s="292">
        <v>500000</v>
      </c>
      <c r="H48" s="293">
        <v>0</v>
      </c>
      <c r="I48" s="324">
        <v>250000</v>
      </c>
      <c r="J48" s="325">
        <v>250000</v>
      </c>
      <c r="K48" s="325">
        <v>0</v>
      </c>
      <c r="L48" s="325">
        <v>0</v>
      </c>
      <c r="M48" s="325"/>
      <c r="N48" s="325"/>
      <c r="O48" s="325"/>
      <c r="P48" s="325"/>
      <c r="Q48" s="325"/>
      <c r="R48" s="325"/>
      <c r="S48" s="325"/>
      <c r="T48" s="325"/>
      <c r="U48" s="325"/>
      <c r="V48" s="325"/>
      <c r="W48" s="325"/>
      <c r="X48" s="325">
        <v>100000</v>
      </c>
      <c r="Y48" s="325"/>
      <c r="Z48" s="325">
        <v>400000</v>
      </c>
      <c r="AA48" s="325">
        <v>0</v>
      </c>
      <c r="AB48" s="325"/>
      <c r="AC48" s="325"/>
      <c r="AD48" s="325"/>
      <c r="AE48" s="113">
        <f t="shared" si="0"/>
        <v>0</v>
      </c>
      <c r="AF48" s="117"/>
    </row>
    <row r="49" spans="1:969" s="114" customFormat="1" ht="138" customHeight="1" thickBot="1" x14ac:dyDescent="0.3">
      <c r="A49" s="115"/>
      <c r="B49" s="118"/>
      <c r="C49" s="403" t="s">
        <v>624</v>
      </c>
      <c r="D49" s="428"/>
      <c r="E49" s="321" t="s">
        <v>384</v>
      </c>
      <c r="F49" s="290" t="s">
        <v>385</v>
      </c>
      <c r="G49" s="292">
        <v>223500</v>
      </c>
      <c r="H49" s="293">
        <v>31531.55</v>
      </c>
      <c r="I49" s="324">
        <v>191968.45</v>
      </c>
      <c r="J49" s="325">
        <v>0</v>
      </c>
      <c r="K49" s="325">
        <v>0</v>
      </c>
      <c r="L49" s="325">
        <v>0</v>
      </c>
      <c r="M49" s="325"/>
      <c r="N49" s="325"/>
      <c r="O49" s="325"/>
      <c r="P49" s="325"/>
      <c r="Q49" s="325"/>
      <c r="R49" s="325"/>
      <c r="S49" s="325"/>
      <c r="T49" s="325">
        <v>223500</v>
      </c>
      <c r="U49" s="325"/>
      <c r="V49" s="325"/>
      <c r="W49" s="325"/>
      <c r="X49" s="325">
        <v>0</v>
      </c>
      <c r="Y49" s="325"/>
      <c r="Z49" s="325">
        <v>0</v>
      </c>
      <c r="AA49" s="325">
        <v>0</v>
      </c>
      <c r="AB49" s="325"/>
      <c r="AC49" s="325"/>
      <c r="AD49" s="325"/>
      <c r="AE49" s="113">
        <f t="shared" si="0"/>
        <v>0</v>
      </c>
      <c r="AF49" s="117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5"/>
      <c r="BJ49" s="115"/>
      <c r="BK49" s="115"/>
      <c r="BL49" s="115"/>
      <c r="BM49" s="115"/>
      <c r="BN49" s="115"/>
      <c r="BO49" s="115"/>
      <c r="BP49" s="115"/>
      <c r="BQ49" s="115"/>
      <c r="BR49" s="115"/>
      <c r="BS49" s="115"/>
      <c r="BT49" s="115"/>
      <c r="BU49" s="115"/>
      <c r="BV49" s="115"/>
      <c r="BW49" s="115"/>
      <c r="BX49" s="115"/>
      <c r="BY49" s="115"/>
      <c r="BZ49" s="115"/>
      <c r="CA49" s="115"/>
      <c r="CB49" s="115"/>
      <c r="CC49" s="115"/>
      <c r="CD49" s="115"/>
      <c r="CE49" s="115"/>
      <c r="CF49" s="115"/>
      <c r="CG49" s="115"/>
      <c r="CH49" s="115"/>
      <c r="CI49" s="115"/>
      <c r="CJ49" s="115"/>
      <c r="CK49" s="115"/>
      <c r="CL49" s="115"/>
      <c r="CM49" s="115"/>
      <c r="CN49" s="115"/>
      <c r="CO49" s="115"/>
      <c r="CP49" s="115"/>
      <c r="CQ49" s="115"/>
      <c r="CR49" s="115"/>
      <c r="CS49" s="115"/>
      <c r="CT49" s="115"/>
      <c r="CU49" s="115"/>
      <c r="CV49" s="115"/>
      <c r="CW49" s="115"/>
      <c r="CX49" s="115"/>
      <c r="CY49" s="115"/>
      <c r="CZ49" s="115"/>
      <c r="DA49" s="115"/>
      <c r="DB49" s="115"/>
      <c r="DC49" s="115"/>
      <c r="DD49" s="115"/>
      <c r="DE49" s="115"/>
      <c r="DF49" s="115"/>
      <c r="DG49" s="115"/>
      <c r="DH49" s="115"/>
      <c r="DI49" s="115"/>
      <c r="DJ49" s="115"/>
      <c r="DK49" s="115"/>
      <c r="DL49" s="115"/>
      <c r="DM49" s="115"/>
      <c r="DN49" s="115"/>
      <c r="DO49" s="115"/>
      <c r="DP49" s="115"/>
      <c r="DQ49" s="115"/>
      <c r="DR49" s="115"/>
      <c r="DS49" s="115"/>
      <c r="DT49" s="115"/>
      <c r="DU49" s="115"/>
      <c r="DV49" s="115"/>
      <c r="DW49" s="115"/>
      <c r="DX49" s="115"/>
      <c r="DY49" s="115"/>
      <c r="DZ49" s="115"/>
      <c r="EA49" s="115"/>
      <c r="EB49" s="115"/>
      <c r="EC49" s="115"/>
      <c r="ED49" s="115"/>
      <c r="EE49" s="115"/>
      <c r="EF49" s="115"/>
      <c r="EG49" s="115"/>
      <c r="EH49" s="115"/>
      <c r="EI49" s="115"/>
      <c r="EJ49" s="115"/>
      <c r="EK49" s="115"/>
      <c r="EL49" s="115"/>
      <c r="EM49" s="115"/>
      <c r="EN49" s="115"/>
      <c r="EO49" s="115"/>
      <c r="EP49" s="115"/>
      <c r="EQ49" s="115"/>
      <c r="ER49" s="115"/>
      <c r="ES49" s="115"/>
      <c r="ET49" s="115"/>
      <c r="EU49" s="115"/>
      <c r="EV49" s="115"/>
      <c r="EW49" s="115"/>
      <c r="EX49" s="115"/>
      <c r="EY49" s="115"/>
      <c r="EZ49" s="115"/>
      <c r="FA49" s="115"/>
      <c r="FB49" s="115"/>
      <c r="FC49" s="115"/>
      <c r="FD49" s="115"/>
      <c r="FE49" s="115"/>
      <c r="FF49" s="115"/>
      <c r="FG49" s="115"/>
      <c r="FH49" s="115"/>
      <c r="FI49" s="115"/>
      <c r="FJ49" s="115"/>
      <c r="FK49" s="115"/>
      <c r="FL49" s="115"/>
      <c r="FM49" s="115"/>
      <c r="FN49" s="115"/>
      <c r="FO49" s="115"/>
      <c r="FP49" s="115"/>
      <c r="FQ49" s="115"/>
      <c r="FR49" s="115"/>
      <c r="FS49" s="115"/>
      <c r="FT49" s="115"/>
      <c r="FU49" s="115"/>
      <c r="FV49" s="115"/>
      <c r="FW49" s="115"/>
      <c r="FX49" s="115"/>
      <c r="FY49" s="115"/>
      <c r="FZ49" s="115"/>
      <c r="GA49" s="115"/>
      <c r="GB49" s="115"/>
      <c r="GC49" s="115"/>
      <c r="GD49" s="115"/>
      <c r="GE49" s="115"/>
      <c r="GF49" s="115"/>
      <c r="GG49" s="115"/>
      <c r="GH49" s="115"/>
      <c r="GI49" s="115"/>
      <c r="GJ49" s="115"/>
      <c r="GK49" s="115"/>
      <c r="GL49" s="115"/>
      <c r="GM49" s="115"/>
      <c r="GN49" s="115"/>
      <c r="GO49" s="115"/>
      <c r="GP49" s="115"/>
      <c r="GQ49" s="115"/>
      <c r="GR49" s="115"/>
      <c r="GS49" s="115"/>
      <c r="GT49" s="115"/>
      <c r="GU49" s="115"/>
      <c r="GV49" s="115"/>
      <c r="GW49" s="115"/>
      <c r="GX49" s="115"/>
      <c r="GY49" s="115"/>
      <c r="GZ49" s="115"/>
      <c r="HA49" s="115"/>
      <c r="HB49" s="115"/>
      <c r="HC49" s="115"/>
      <c r="HD49" s="115"/>
      <c r="HE49" s="115"/>
      <c r="HF49" s="115"/>
      <c r="HG49" s="115"/>
      <c r="HH49" s="115"/>
      <c r="HI49" s="115"/>
      <c r="HJ49" s="115"/>
      <c r="HK49" s="115"/>
      <c r="HL49" s="115"/>
      <c r="HM49" s="115"/>
      <c r="HN49" s="115"/>
      <c r="HO49" s="115"/>
      <c r="HP49" s="115"/>
      <c r="HQ49" s="115"/>
      <c r="HR49" s="115"/>
      <c r="HS49" s="115"/>
      <c r="HT49" s="115"/>
      <c r="HU49" s="115"/>
      <c r="HV49" s="115"/>
      <c r="HW49" s="115"/>
      <c r="HX49" s="115"/>
      <c r="HY49" s="115"/>
      <c r="HZ49" s="115"/>
      <c r="IA49" s="115"/>
      <c r="IB49" s="115"/>
      <c r="IC49" s="115"/>
      <c r="ID49" s="115"/>
      <c r="IE49" s="115"/>
      <c r="IF49" s="115"/>
      <c r="IG49" s="115"/>
      <c r="IH49" s="115"/>
      <c r="II49" s="115"/>
      <c r="IJ49" s="115"/>
      <c r="IK49" s="115"/>
      <c r="IL49" s="115"/>
      <c r="IM49" s="115"/>
      <c r="IN49" s="115"/>
      <c r="IO49" s="115"/>
      <c r="IP49" s="115"/>
      <c r="IQ49" s="115"/>
      <c r="IR49" s="115"/>
      <c r="IS49" s="115"/>
      <c r="IT49" s="115"/>
      <c r="IU49" s="115"/>
      <c r="IV49" s="115"/>
      <c r="IW49" s="115"/>
      <c r="IX49" s="115"/>
      <c r="IY49" s="115"/>
      <c r="IZ49" s="115"/>
      <c r="JA49" s="115"/>
      <c r="JB49" s="115"/>
      <c r="JC49" s="115"/>
      <c r="JD49" s="115"/>
      <c r="JE49" s="115"/>
      <c r="JF49" s="115"/>
      <c r="JG49" s="115"/>
      <c r="JH49" s="115"/>
      <c r="JI49" s="115"/>
      <c r="JJ49" s="115"/>
      <c r="JK49" s="115"/>
      <c r="JL49" s="115"/>
      <c r="JM49" s="115"/>
      <c r="JN49" s="115"/>
      <c r="JO49" s="115"/>
      <c r="JP49" s="115"/>
      <c r="JQ49" s="115"/>
      <c r="JR49" s="115"/>
      <c r="JS49" s="115"/>
      <c r="JT49" s="115"/>
      <c r="JU49" s="115"/>
      <c r="JV49" s="115"/>
      <c r="JW49" s="115"/>
      <c r="JX49" s="115"/>
      <c r="JY49" s="115"/>
      <c r="JZ49" s="115"/>
      <c r="KA49" s="115"/>
      <c r="KB49" s="115"/>
      <c r="KC49" s="115"/>
      <c r="KD49" s="115"/>
      <c r="KE49" s="115"/>
      <c r="KF49" s="115"/>
      <c r="KG49" s="115"/>
      <c r="KH49" s="115"/>
      <c r="KI49" s="115"/>
      <c r="KJ49" s="115"/>
      <c r="KK49" s="115"/>
      <c r="KL49" s="115"/>
      <c r="KM49" s="115"/>
      <c r="KN49" s="115"/>
      <c r="KO49" s="115"/>
      <c r="KP49" s="115"/>
      <c r="KQ49" s="115"/>
      <c r="KR49" s="115"/>
      <c r="KS49" s="115"/>
      <c r="KT49" s="115"/>
      <c r="KU49" s="115"/>
      <c r="KV49" s="115"/>
      <c r="KW49" s="115"/>
      <c r="KX49" s="115"/>
      <c r="KY49" s="115"/>
      <c r="KZ49" s="115"/>
      <c r="LA49" s="115"/>
      <c r="LB49" s="115"/>
      <c r="LC49" s="115"/>
      <c r="LD49" s="115"/>
      <c r="LE49" s="115"/>
      <c r="LF49" s="115"/>
      <c r="LG49" s="115"/>
      <c r="LH49" s="115"/>
      <c r="LI49" s="115"/>
      <c r="LJ49" s="115"/>
      <c r="LK49" s="115"/>
      <c r="LL49" s="115"/>
      <c r="LM49" s="115"/>
      <c r="LN49" s="115"/>
      <c r="LO49" s="115"/>
      <c r="LP49" s="115"/>
      <c r="LQ49" s="115"/>
      <c r="LR49" s="115"/>
      <c r="LS49" s="115"/>
      <c r="LT49" s="115"/>
      <c r="LU49" s="115"/>
      <c r="LV49" s="115"/>
      <c r="LW49" s="115"/>
      <c r="LX49" s="115"/>
      <c r="LY49" s="115"/>
      <c r="LZ49" s="115"/>
      <c r="MA49" s="115"/>
      <c r="MB49" s="115"/>
      <c r="MC49" s="115"/>
      <c r="MD49" s="115"/>
      <c r="ME49" s="115"/>
      <c r="MF49" s="115"/>
      <c r="MG49" s="115"/>
      <c r="MH49" s="115"/>
      <c r="MI49" s="115"/>
      <c r="MJ49" s="115"/>
      <c r="MK49" s="115"/>
      <c r="ML49" s="115"/>
      <c r="MM49" s="115"/>
      <c r="MN49" s="115"/>
      <c r="MO49" s="115"/>
      <c r="MP49" s="115"/>
      <c r="MQ49" s="115"/>
      <c r="MR49" s="115"/>
      <c r="MS49" s="115"/>
      <c r="MT49" s="115"/>
      <c r="MU49" s="115"/>
      <c r="MV49" s="115"/>
      <c r="MW49" s="115"/>
      <c r="MX49" s="115"/>
      <c r="MY49" s="115"/>
      <c r="MZ49" s="115"/>
      <c r="NA49" s="115"/>
      <c r="NB49" s="115"/>
      <c r="NC49" s="115"/>
      <c r="ND49" s="115"/>
      <c r="NE49" s="115"/>
      <c r="NF49" s="115"/>
      <c r="NG49" s="115"/>
      <c r="NH49" s="115"/>
      <c r="NI49" s="115"/>
      <c r="NJ49" s="115"/>
      <c r="NK49" s="115"/>
      <c r="NL49" s="115"/>
      <c r="NM49" s="115"/>
      <c r="NN49" s="115"/>
      <c r="NO49" s="115"/>
      <c r="NP49" s="115"/>
      <c r="NQ49" s="115"/>
      <c r="NR49" s="115"/>
      <c r="NS49" s="115"/>
      <c r="NT49" s="115"/>
      <c r="NU49" s="115"/>
      <c r="NV49" s="115"/>
      <c r="NW49" s="115"/>
      <c r="NX49" s="115"/>
      <c r="NY49" s="115"/>
      <c r="NZ49" s="115"/>
      <c r="OA49" s="115"/>
      <c r="OB49" s="115"/>
      <c r="OC49" s="115"/>
      <c r="OD49" s="115"/>
      <c r="OE49" s="115"/>
      <c r="OF49" s="115"/>
      <c r="OG49" s="115"/>
      <c r="OH49" s="115"/>
      <c r="OI49" s="115"/>
      <c r="OJ49" s="115"/>
      <c r="OK49" s="115"/>
      <c r="OL49" s="115"/>
      <c r="OM49" s="115"/>
      <c r="ON49" s="115"/>
      <c r="OO49" s="115"/>
      <c r="OP49" s="115"/>
      <c r="OQ49" s="115"/>
      <c r="OR49" s="115"/>
      <c r="OS49" s="115"/>
      <c r="OT49" s="115"/>
      <c r="OU49" s="115"/>
      <c r="OV49" s="115"/>
      <c r="OW49" s="115"/>
      <c r="OX49" s="115"/>
      <c r="OY49" s="115"/>
      <c r="OZ49" s="115"/>
      <c r="PA49" s="115"/>
      <c r="PB49" s="115"/>
      <c r="PC49" s="115"/>
      <c r="PD49" s="115"/>
      <c r="PE49" s="115"/>
      <c r="PF49" s="115"/>
      <c r="PG49" s="115"/>
      <c r="PH49" s="115"/>
      <c r="PI49" s="115"/>
      <c r="PJ49" s="115"/>
      <c r="PK49" s="115"/>
      <c r="PL49" s="115"/>
      <c r="PM49" s="115"/>
      <c r="PN49" s="115"/>
      <c r="PO49" s="115"/>
      <c r="PP49" s="115"/>
      <c r="PQ49" s="115"/>
      <c r="PR49" s="115"/>
      <c r="PS49" s="115"/>
      <c r="PT49" s="115"/>
      <c r="PU49" s="115"/>
      <c r="PV49" s="115"/>
      <c r="PW49" s="115"/>
      <c r="PX49" s="115"/>
      <c r="PY49" s="115"/>
      <c r="PZ49" s="115"/>
      <c r="QA49" s="115"/>
      <c r="QB49" s="115"/>
      <c r="QC49" s="115"/>
      <c r="QD49" s="115"/>
      <c r="QE49" s="115"/>
      <c r="QF49" s="115"/>
      <c r="QG49" s="115"/>
      <c r="QH49" s="115"/>
      <c r="QI49" s="115"/>
      <c r="QJ49" s="115"/>
      <c r="QK49" s="115"/>
      <c r="QL49" s="115"/>
      <c r="QM49" s="115"/>
      <c r="QN49" s="115"/>
      <c r="QO49" s="115"/>
      <c r="QP49" s="115"/>
      <c r="QQ49" s="115"/>
      <c r="QR49" s="115"/>
      <c r="QS49" s="115"/>
      <c r="QT49" s="115"/>
      <c r="QU49" s="115"/>
      <c r="QV49" s="115"/>
      <c r="QW49" s="115"/>
      <c r="QX49" s="115"/>
      <c r="QY49" s="115"/>
      <c r="QZ49" s="115"/>
      <c r="RA49" s="115"/>
      <c r="RB49" s="115"/>
      <c r="RC49" s="115"/>
      <c r="RD49" s="115"/>
      <c r="RE49" s="115"/>
      <c r="RF49" s="115"/>
      <c r="RG49" s="115"/>
      <c r="RH49" s="115"/>
      <c r="RI49" s="115"/>
      <c r="RJ49" s="115"/>
      <c r="RK49" s="115"/>
      <c r="RL49" s="115"/>
      <c r="RM49" s="115"/>
      <c r="RN49" s="115"/>
      <c r="RO49" s="115"/>
      <c r="RP49" s="115"/>
      <c r="RQ49" s="115"/>
      <c r="RR49" s="115"/>
      <c r="RS49" s="115"/>
      <c r="RT49" s="115"/>
      <c r="RU49" s="115"/>
      <c r="RV49" s="115"/>
      <c r="RW49" s="115"/>
      <c r="RX49" s="115"/>
      <c r="RY49" s="115"/>
      <c r="RZ49" s="115"/>
      <c r="SA49" s="115"/>
      <c r="SB49" s="115"/>
      <c r="SC49" s="115"/>
      <c r="SD49" s="115"/>
      <c r="SE49" s="115"/>
      <c r="SF49" s="115"/>
      <c r="SG49" s="115"/>
      <c r="SH49" s="115"/>
      <c r="SI49" s="115"/>
      <c r="SJ49" s="115"/>
      <c r="SK49" s="115"/>
      <c r="SL49" s="115"/>
      <c r="SM49" s="115"/>
      <c r="SN49" s="115"/>
      <c r="SO49" s="115"/>
      <c r="SP49" s="115"/>
      <c r="SQ49" s="115"/>
      <c r="SR49" s="115"/>
      <c r="SS49" s="115"/>
      <c r="ST49" s="115"/>
      <c r="SU49" s="115"/>
      <c r="SV49" s="115"/>
      <c r="SW49" s="115"/>
      <c r="SX49" s="115"/>
      <c r="SY49" s="115"/>
      <c r="SZ49" s="115"/>
      <c r="TA49" s="115"/>
      <c r="TB49" s="115"/>
      <c r="TC49" s="115"/>
      <c r="TD49" s="115"/>
      <c r="TE49" s="115"/>
      <c r="TF49" s="115"/>
      <c r="TG49" s="115"/>
      <c r="TH49" s="115"/>
      <c r="TI49" s="115"/>
      <c r="TJ49" s="115"/>
      <c r="TK49" s="115"/>
      <c r="TL49" s="115"/>
      <c r="TM49" s="115"/>
      <c r="TN49" s="115"/>
      <c r="TO49" s="115"/>
      <c r="TP49" s="115"/>
      <c r="TQ49" s="115"/>
      <c r="TR49" s="115"/>
      <c r="TS49" s="115"/>
      <c r="TT49" s="115"/>
      <c r="TU49" s="115"/>
      <c r="TV49" s="115"/>
      <c r="TW49" s="115"/>
      <c r="TX49" s="115"/>
      <c r="TY49" s="115"/>
      <c r="TZ49" s="115"/>
      <c r="UA49" s="115"/>
      <c r="UB49" s="115"/>
      <c r="UC49" s="115"/>
      <c r="UD49" s="115"/>
      <c r="UE49" s="115"/>
      <c r="UF49" s="115"/>
      <c r="UG49" s="115"/>
      <c r="UH49" s="115"/>
      <c r="UI49" s="115"/>
      <c r="UJ49" s="115"/>
      <c r="UK49" s="115"/>
      <c r="UL49" s="115"/>
      <c r="UM49" s="115"/>
      <c r="UN49" s="115"/>
      <c r="UO49" s="115"/>
      <c r="UP49" s="115"/>
      <c r="UQ49" s="115"/>
      <c r="UR49" s="115"/>
      <c r="US49" s="115"/>
      <c r="UT49" s="115"/>
      <c r="UU49" s="115"/>
      <c r="UV49" s="115"/>
      <c r="UW49" s="115"/>
      <c r="UX49" s="115"/>
      <c r="UY49" s="115"/>
      <c r="UZ49" s="115"/>
      <c r="VA49" s="115"/>
      <c r="VB49" s="115"/>
      <c r="VC49" s="115"/>
      <c r="VD49" s="115"/>
      <c r="VE49" s="115"/>
      <c r="VF49" s="115"/>
      <c r="VG49" s="115"/>
      <c r="VH49" s="115"/>
      <c r="VI49" s="115"/>
      <c r="VJ49" s="115"/>
      <c r="VK49" s="115"/>
      <c r="VL49" s="115"/>
      <c r="VM49" s="115"/>
      <c r="VN49" s="115"/>
      <c r="VO49" s="115"/>
      <c r="VP49" s="115"/>
      <c r="VQ49" s="115"/>
      <c r="VR49" s="115"/>
      <c r="VS49" s="115"/>
      <c r="VT49" s="115"/>
      <c r="VU49" s="115"/>
      <c r="VV49" s="115"/>
      <c r="VW49" s="115"/>
      <c r="VX49" s="115"/>
      <c r="VY49" s="115"/>
      <c r="VZ49" s="115"/>
      <c r="WA49" s="115"/>
      <c r="WB49" s="115"/>
      <c r="WC49" s="115"/>
      <c r="WD49" s="115"/>
      <c r="WE49" s="115"/>
      <c r="WF49" s="115"/>
      <c r="WG49" s="115"/>
      <c r="WH49" s="115"/>
      <c r="WI49" s="115"/>
      <c r="WJ49" s="115"/>
      <c r="WK49" s="115"/>
      <c r="WL49" s="115"/>
      <c r="WM49" s="115"/>
      <c r="WN49" s="115"/>
      <c r="WO49" s="115"/>
      <c r="WP49" s="115"/>
      <c r="WQ49" s="115"/>
      <c r="WR49" s="115"/>
      <c r="WS49" s="115"/>
      <c r="WT49" s="115"/>
      <c r="WU49" s="115"/>
      <c r="WV49" s="115"/>
      <c r="WW49" s="115"/>
      <c r="WX49" s="115"/>
      <c r="WY49" s="115"/>
      <c r="WZ49" s="115"/>
      <c r="XA49" s="115"/>
      <c r="XB49" s="115"/>
      <c r="XC49" s="115"/>
      <c r="XD49" s="115"/>
      <c r="XE49" s="115"/>
      <c r="XF49" s="115"/>
      <c r="XG49" s="115"/>
      <c r="XH49" s="115"/>
      <c r="XI49" s="115"/>
      <c r="XJ49" s="115"/>
      <c r="XK49" s="115"/>
      <c r="XL49" s="115"/>
      <c r="XM49" s="115"/>
      <c r="XN49" s="115"/>
      <c r="XO49" s="115"/>
      <c r="XP49" s="115"/>
      <c r="XQ49" s="115"/>
      <c r="XR49" s="115"/>
      <c r="XS49" s="115"/>
      <c r="XT49" s="115"/>
      <c r="XU49" s="115"/>
      <c r="XV49" s="115"/>
      <c r="XW49" s="115"/>
      <c r="XX49" s="115"/>
      <c r="XY49" s="115"/>
      <c r="XZ49" s="115"/>
      <c r="YA49" s="115"/>
      <c r="YB49" s="115"/>
      <c r="YC49" s="115"/>
      <c r="YD49" s="115"/>
      <c r="YE49" s="115"/>
      <c r="YF49" s="115"/>
      <c r="YG49" s="115"/>
      <c r="YH49" s="115"/>
      <c r="YI49" s="115"/>
      <c r="YJ49" s="115"/>
      <c r="YK49" s="115"/>
      <c r="YL49" s="115"/>
      <c r="YM49" s="115"/>
      <c r="YN49" s="115"/>
      <c r="YO49" s="115"/>
      <c r="YP49" s="115"/>
      <c r="YQ49" s="115"/>
      <c r="YR49" s="115"/>
      <c r="YS49" s="115"/>
      <c r="YT49" s="115"/>
      <c r="YU49" s="115"/>
      <c r="YV49" s="115"/>
      <c r="YW49" s="115"/>
      <c r="YX49" s="115"/>
      <c r="YY49" s="115"/>
      <c r="YZ49" s="115"/>
      <c r="ZA49" s="115"/>
      <c r="ZB49" s="115"/>
      <c r="ZC49" s="115"/>
      <c r="ZD49" s="115"/>
      <c r="ZE49" s="115"/>
      <c r="ZF49" s="115"/>
      <c r="ZG49" s="115"/>
      <c r="ZH49" s="115"/>
      <c r="ZI49" s="115"/>
      <c r="ZJ49" s="115"/>
      <c r="ZK49" s="115"/>
      <c r="ZL49" s="115"/>
      <c r="ZM49" s="115"/>
      <c r="ZN49" s="115"/>
      <c r="ZO49" s="115"/>
      <c r="ZP49" s="115"/>
      <c r="ZQ49" s="115"/>
      <c r="ZR49" s="115"/>
      <c r="ZS49" s="115"/>
      <c r="ZT49" s="115"/>
      <c r="ZU49" s="115"/>
      <c r="ZV49" s="115"/>
      <c r="ZW49" s="115"/>
      <c r="ZX49" s="115"/>
      <c r="ZY49" s="115"/>
      <c r="ZZ49" s="115"/>
      <c r="AAA49" s="115"/>
      <c r="AAB49" s="115"/>
      <c r="AAC49" s="115"/>
      <c r="AAD49" s="115"/>
      <c r="AAE49" s="115"/>
      <c r="AAF49" s="115"/>
      <c r="AAG49" s="115"/>
      <c r="AAH49" s="115"/>
      <c r="AAI49" s="115"/>
      <c r="AAJ49" s="115"/>
      <c r="AAK49" s="115"/>
      <c r="AAL49" s="115"/>
      <c r="AAM49" s="115"/>
      <c r="AAN49" s="115"/>
      <c r="AAO49" s="115"/>
      <c r="AAP49" s="115"/>
      <c r="AAQ49" s="115"/>
      <c r="AAR49" s="115"/>
      <c r="AAS49" s="115"/>
      <c r="AAT49" s="115"/>
      <c r="AAU49" s="115"/>
      <c r="AAV49" s="115"/>
      <c r="AAW49" s="115"/>
      <c r="AAX49" s="115"/>
      <c r="AAY49" s="115"/>
      <c r="AAZ49" s="115"/>
      <c r="ABA49" s="115"/>
      <c r="ABB49" s="115"/>
      <c r="ABC49" s="115"/>
      <c r="ABD49" s="115"/>
      <c r="ABE49" s="115"/>
      <c r="ABF49" s="115"/>
      <c r="ABG49" s="115"/>
      <c r="ABH49" s="115"/>
      <c r="ABI49" s="115"/>
      <c r="ABJ49" s="115"/>
      <c r="ABK49" s="115"/>
      <c r="ABL49" s="115"/>
      <c r="ABM49" s="115"/>
      <c r="ABN49" s="115"/>
      <c r="ABO49" s="115"/>
      <c r="ABP49" s="115"/>
      <c r="ABQ49" s="115"/>
      <c r="ABR49" s="115"/>
      <c r="ABS49" s="115"/>
      <c r="ABT49" s="115"/>
      <c r="ABU49" s="115"/>
      <c r="ABV49" s="115"/>
      <c r="ABW49" s="115"/>
      <c r="ABX49" s="115"/>
      <c r="ABY49" s="115"/>
      <c r="ABZ49" s="115"/>
      <c r="ACA49" s="115"/>
      <c r="ACB49" s="115"/>
      <c r="ACC49" s="115"/>
      <c r="ACD49" s="115"/>
      <c r="ACE49" s="115"/>
      <c r="ACF49" s="115"/>
      <c r="ACG49" s="115"/>
      <c r="ACH49" s="115"/>
      <c r="ACI49" s="115"/>
      <c r="ACJ49" s="115"/>
      <c r="ACK49" s="115"/>
      <c r="ACL49" s="115"/>
      <c r="ACM49" s="115"/>
      <c r="ACN49" s="115"/>
      <c r="ACO49" s="115"/>
      <c r="ACP49" s="115"/>
      <c r="ACQ49" s="115"/>
      <c r="ACR49" s="115"/>
      <c r="ACS49" s="115"/>
      <c r="ACT49" s="115"/>
      <c r="ACU49" s="115"/>
      <c r="ACV49" s="115"/>
      <c r="ACW49" s="115"/>
      <c r="ACX49" s="115"/>
      <c r="ACY49" s="115"/>
      <c r="ACZ49" s="115"/>
      <c r="ADA49" s="115"/>
      <c r="ADB49" s="115"/>
      <c r="ADC49" s="115"/>
      <c r="ADD49" s="115"/>
      <c r="ADE49" s="115"/>
      <c r="ADF49" s="115"/>
      <c r="ADG49" s="115"/>
      <c r="ADH49" s="115"/>
      <c r="ADI49" s="115"/>
      <c r="ADJ49" s="115"/>
      <c r="ADK49" s="115"/>
      <c r="ADL49" s="115"/>
      <c r="ADM49" s="115"/>
      <c r="ADN49" s="115"/>
      <c r="ADO49" s="115"/>
      <c r="ADP49" s="115"/>
      <c r="ADQ49" s="115"/>
      <c r="ADR49" s="115"/>
      <c r="ADS49" s="115"/>
      <c r="ADT49" s="115"/>
      <c r="ADU49" s="115"/>
      <c r="ADV49" s="115"/>
      <c r="ADW49" s="115"/>
      <c r="ADX49" s="115"/>
      <c r="ADY49" s="115"/>
      <c r="ADZ49" s="115"/>
      <c r="AEA49" s="115"/>
      <c r="AEB49" s="115"/>
      <c r="AEC49" s="115"/>
      <c r="AED49" s="115"/>
      <c r="AEE49" s="115"/>
      <c r="AEF49" s="115"/>
      <c r="AEG49" s="115"/>
      <c r="AEH49" s="115"/>
      <c r="AEI49" s="115"/>
      <c r="AEJ49" s="115"/>
      <c r="AEK49" s="115"/>
      <c r="AEL49" s="115"/>
      <c r="AEM49" s="115"/>
      <c r="AEN49" s="115"/>
      <c r="AEO49" s="115"/>
      <c r="AEP49" s="115"/>
      <c r="AEQ49" s="115"/>
      <c r="AER49" s="115"/>
      <c r="AES49" s="115"/>
      <c r="AET49" s="115"/>
      <c r="AEU49" s="115"/>
      <c r="AEV49" s="115"/>
      <c r="AEW49" s="115"/>
      <c r="AEX49" s="115"/>
      <c r="AEY49" s="115"/>
      <c r="AEZ49" s="115"/>
      <c r="AFA49" s="115"/>
      <c r="AFB49" s="115"/>
      <c r="AFC49" s="115"/>
      <c r="AFD49" s="115"/>
      <c r="AFE49" s="115"/>
      <c r="AFF49" s="115"/>
      <c r="AFG49" s="115"/>
      <c r="AFH49" s="115"/>
      <c r="AFI49" s="115"/>
      <c r="AFJ49" s="115"/>
      <c r="AFK49" s="115"/>
      <c r="AFL49" s="115"/>
      <c r="AFM49" s="115"/>
      <c r="AFN49" s="115"/>
      <c r="AFO49" s="115"/>
      <c r="AFP49" s="115"/>
      <c r="AFQ49" s="115"/>
      <c r="AFR49" s="115"/>
      <c r="AFS49" s="115"/>
      <c r="AFT49" s="115"/>
      <c r="AFU49" s="115"/>
      <c r="AFV49" s="115"/>
      <c r="AFW49" s="115"/>
      <c r="AFX49" s="115"/>
      <c r="AFY49" s="115"/>
      <c r="AFZ49" s="115"/>
      <c r="AGA49" s="115"/>
      <c r="AGB49" s="115"/>
      <c r="AGC49" s="115"/>
      <c r="AGD49" s="115"/>
      <c r="AGE49" s="115"/>
      <c r="AGF49" s="115"/>
      <c r="AGG49" s="115"/>
      <c r="AGH49" s="115"/>
      <c r="AGI49" s="115"/>
      <c r="AGJ49" s="115"/>
      <c r="AGK49" s="115"/>
      <c r="AGL49" s="115"/>
      <c r="AGM49" s="115"/>
      <c r="AGN49" s="115"/>
      <c r="AGO49" s="115"/>
      <c r="AGP49" s="115"/>
      <c r="AGQ49" s="115"/>
      <c r="AGR49" s="115"/>
      <c r="AGS49" s="115"/>
      <c r="AGT49" s="115"/>
      <c r="AGU49" s="115"/>
      <c r="AGV49" s="115"/>
      <c r="AGW49" s="115"/>
      <c r="AGX49" s="115"/>
      <c r="AGY49" s="115"/>
      <c r="AGZ49" s="115"/>
      <c r="AHA49" s="115"/>
      <c r="AHB49" s="115"/>
      <c r="AHC49" s="115"/>
      <c r="AHD49" s="115"/>
      <c r="AHE49" s="115"/>
      <c r="AHF49" s="115"/>
      <c r="AHG49" s="115"/>
      <c r="AHH49" s="115"/>
      <c r="AHI49" s="115"/>
      <c r="AHJ49" s="115"/>
      <c r="AHK49" s="115"/>
      <c r="AHL49" s="115"/>
      <c r="AHM49" s="115"/>
      <c r="AHN49" s="115"/>
      <c r="AHO49" s="115"/>
      <c r="AHP49" s="115"/>
      <c r="AHQ49" s="115"/>
      <c r="AHR49" s="115"/>
      <c r="AHS49" s="115"/>
      <c r="AHT49" s="115"/>
      <c r="AHU49" s="115"/>
      <c r="AHV49" s="115"/>
      <c r="AHW49" s="115"/>
      <c r="AHX49" s="115"/>
      <c r="AHY49" s="115"/>
      <c r="AHZ49" s="115"/>
      <c r="AIA49" s="115"/>
      <c r="AIB49" s="115"/>
      <c r="AIC49" s="115"/>
      <c r="AID49" s="115"/>
      <c r="AIE49" s="115"/>
      <c r="AIF49" s="115"/>
      <c r="AIG49" s="115"/>
      <c r="AIH49" s="115"/>
      <c r="AII49" s="115"/>
      <c r="AIJ49" s="115"/>
      <c r="AIK49" s="115"/>
      <c r="AIL49" s="115"/>
      <c r="AIM49" s="115"/>
      <c r="AIN49" s="115"/>
      <c r="AIO49" s="115"/>
      <c r="AIP49" s="115"/>
      <c r="AIQ49" s="115"/>
      <c r="AIR49" s="115"/>
      <c r="AIS49" s="115"/>
      <c r="AIT49" s="115"/>
      <c r="AIU49" s="115"/>
      <c r="AIV49" s="115"/>
      <c r="AIW49" s="115"/>
      <c r="AIX49" s="115"/>
      <c r="AIY49" s="115"/>
      <c r="AIZ49" s="115"/>
      <c r="AJA49" s="115"/>
      <c r="AJB49" s="115"/>
      <c r="AJC49" s="115"/>
      <c r="AJD49" s="115"/>
      <c r="AJE49" s="115"/>
      <c r="AJF49" s="115"/>
      <c r="AJG49" s="115"/>
      <c r="AJH49" s="115"/>
      <c r="AJI49" s="115"/>
      <c r="AJJ49" s="115"/>
      <c r="AJK49" s="115"/>
      <c r="AJL49" s="115"/>
      <c r="AJM49" s="115"/>
      <c r="AJN49" s="115"/>
      <c r="AJO49" s="115"/>
      <c r="AJP49" s="115"/>
      <c r="AJQ49" s="115"/>
      <c r="AJR49" s="115"/>
      <c r="AJS49" s="115"/>
      <c r="AJT49" s="115"/>
      <c r="AJU49" s="115"/>
      <c r="AJV49" s="115"/>
      <c r="AJW49" s="115"/>
      <c r="AJX49" s="115"/>
      <c r="AJY49" s="115"/>
      <c r="AJZ49" s="115"/>
      <c r="AKA49" s="115"/>
      <c r="AKB49" s="115"/>
      <c r="AKC49" s="115"/>
      <c r="AKD49" s="115"/>
      <c r="AKE49" s="115"/>
      <c r="AKF49" s="115"/>
      <c r="AKG49" s="115"/>
    </row>
    <row r="50" spans="1:969" s="114" customFormat="1" ht="138" customHeight="1" thickBot="1" x14ac:dyDescent="0.3">
      <c r="A50" s="115"/>
      <c r="B50" s="118"/>
      <c r="C50" s="403"/>
      <c r="D50" s="428"/>
      <c r="E50" s="321" t="s">
        <v>469</v>
      </c>
      <c r="F50" s="290" t="s">
        <v>454</v>
      </c>
      <c r="G50" s="292">
        <v>700000</v>
      </c>
      <c r="H50" s="293">
        <v>0</v>
      </c>
      <c r="I50" s="324">
        <v>50000</v>
      </c>
      <c r="J50" s="325">
        <v>50000</v>
      </c>
      <c r="K50" s="325">
        <v>100000</v>
      </c>
      <c r="L50" s="325">
        <v>500000</v>
      </c>
      <c r="M50" s="325"/>
      <c r="N50" s="325"/>
      <c r="O50" s="325"/>
      <c r="P50" s="325"/>
      <c r="Q50" s="325"/>
      <c r="R50" s="325"/>
      <c r="S50" s="325"/>
      <c r="T50" s="325"/>
      <c r="U50" s="325"/>
      <c r="V50" s="325"/>
      <c r="W50" s="325"/>
      <c r="X50" s="325">
        <v>50000</v>
      </c>
      <c r="Y50" s="325"/>
      <c r="Z50" s="325">
        <v>150000</v>
      </c>
      <c r="AA50" s="325">
        <v>500000</v>
      </c>
      <c r="AB50" s="325"/>
      <c r="AC50" s="325"/>
      <c r="AD50" s="325"/>
      <c r="AE50" s="113">
        <f t="shared" si="0"/>
        <v>0</v>
      </c>
      <c r="AF50" s="117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  <c r="BB50" s="115"/>
      <c r="BC50" s="115"/>
      <c r="BD50" s="115"/>
      <c r="BE50" s="115"/>
      <c r="BF50" s="115"/>
      <c r="BG50" s="115"/>
      <c r="BH50" s="115"/>
      <c r="BI50" s="115"/>
      <c r="BJ50" s="115"/>
      <c r="BK50" s="115"/>
      <c r="BL50" s="115"/>
      <c r="BM50" s="115"/>
      <c r="BN50" s="115"/>
      <c r="BO50" s="115"/>
      <c r="BP50" s="115"/>
      <c r="BQ50" s="115"/>
      <c r="BR50" s="115"/>
      <c r="BS50" s="115"/>
      <c r="BT50" s="115"/>
      <c r="BU50" s="115"/>
      <c r="BV50" s="115"/>
      <c r="BW50" s="115"/>
      <c r="BX50" s="115"/>
      <c r="BY50" s="115"/>
      <c r="BZ50" s="115"/>
      <c r="CA50" s="115"/>
      <c r="CB50" s="115"/>
      <c r="CC50" s="115"/>
      <c r="CD50" s="115"/>
      <c r="CE50" s="115"/>
      <c r="CF50" s="115"/>
      <c r="CG50" s="115"/>
      <c r="CH50" s="115"/>
      <c r="CI50" s="115"/>
      <c r="CJ50" s="115"/>
      <c r="CK50" s="115"/>
      <c r="CL50" s="115"/>
      <c r="CM50" s="115"/>
      <c r="CN50" s="115"/>
      <c r="CO50" s="115"/>
      <c r="CP50" s="115"/>
      <c r="CQ50" s="115"/>
      <c r="CR50" s="115"/>
      <c r="CS50" s="115"/>
      <c r="CT50" s="115"/>
      <c r="CU50" s="115"/>
      <c r="CV50" s="115"/>
      <c r="CW50" s="115"/>
      <c r="CX50" s="115"/>
      <c r="CY50" s="115"/>
      <c r="CZ50" s="115"/>
      <c r="DA50" s="115"/>
      <c r="DB50" s="115"/>
      <c r="DC50" s="115"/>
      <c r="DD50" s="115"/>
      <c r="DE50" s="115"/>
      <c r="DF50" s="115"/>
      <c r="DG50" s="115"/>
      <c r="DH50" s="115"/>
      <c r="DI50" s="115"/>
      <c r="DJ50" s="115"/>
      <c r="DK50" s="115"/>
      <c r="DL50" s="115"/>
      <c r="DM50" s="115"/>
      <c r="DN50" s="115"/>
      <c r="DO50" s="115"/>
      <c r="DP50" s="115"/>
      <c r="DQ50" s="115"/>
      <c r="DR50" s="115"/>
      <c r="DS50" s="115"/>
      <c r="DT50" s="115"/>
      <c r="DU50" s="115"/>
      <c r="DV50" s="115"/>
      <c r="DW50" s="115"/>
      <c r="DX50" s="115"/>
      <c r="DY50" s="115"/>
      <c r="DZ50" s="115"/>
      <c r="EA50" s="115"/>
      <c r="EB50" s="115"/>
      <c r="EC50" s="115"/>
      <c r="ED50" s="115"/>
      <c r="EE50" s="115"/>
      <c r="EF50" s="115"/>
      <c r="EG50" s="115"/>
      <c r="EH50" s="115"/>
      <c r="EI50" s="115"/>
      <c r="EJ50" s="115"/>
      <c r="EK50" s="115"/>
      <c r="EL50" s="115"/>
      <c r="EM50" s="115"/>
      <c r="EN50" s="115"/>
      <c r="EO50" s="115"/>
      <c r="EP50" s="115"/>
      <c r="EQ50" s="115"/>
      <c r="ER50" s="115"/>
      <c r="ES50" s="115"/>
      <c r="ET50" s="115"/>
      <c r="EU50" s="115"/>
      <c r="EV50" s="115"/>
      <c r="EW50" s="115"/>
      <c r="EX50" s="115"/>
      <c r="EY50" s="115"/>
      <c r="EZ50" s="115"/>
      <c r="FA50" s="115"/>
      <c r="FB50" s="115"/>
      <c r="FC50" s="115"/>
      <c r="FD50" s="115"/>
      <c r="FE50" s="115"/>
      <c r="FF50" s="115"/>
      <c r="FG50" s="115"/>
      <c r="FH50" s="115"/>
      <c r="FI50" s="115"/>
      <c r="FJ50" s="115"/>
      <c r="FK50" s="115"/>
      <c r="FL50" s="115"/>
      <c r="FM50" s="115"/>
      <c r="FN50" s="115"/>
      <c r="FO50" s="115"/>
      <c r="FP50" s="115"/>
      <c r="FQ50" s="115"/>
      <c r="FR50" s="115"/>
      <c r="FS50" s="115"/>
      <c r="FT50" s="115"/>
      <c r="FU50" s="115"/>
      <c r="FV50" s="115"/>
      <c r="FW50" s="115"/>
      <c r="FX50" s="115"/>
      <c r="FY50" s="115"/>
      <c r="FZ50" s="115"/>
      <c r="GA50" s="115"/>
      <c r="GB50" s="115"/>
      <c r="GC50" s="115"/>
      <c r="GD50" s="115"/>
      <c r="GE50" s="115"/>
      <c r="GF50" s="115"/>
      <c r="GG50" s="115"/>
      <c r="GH50" s="115"/>
      <c r="GI50" s="115"/>
      <c r="GJ50" s="115"/>
      <c r="GK50" s="115"/>
      <c r="GL50" s="115"/>
      <c r="GM50" s="115"/>
      <c r="GN50" s="115"/>
      <c r="GO50" s="115"/>
      <c r="GP50" s="115"/>
      <c r="GQ50" s="115"/>
      <c r="GR50" s="115"/>
      <c r="GS50" s="115"/>
      <c r="GT50" s="115"/>
      <c r="GU50" s="115"/>
      <c r="GV50" s="115"/>
      <c r="GW50" s="115"/>
      <c r="GX50" s="115"/>
      <c r="GY50" s="115"/>
      <c r="GZ50" s="115"/>
      <c r="HA50" s="115"/>
      <c r="HB50" s="115"/>
      <c r="HC50" s="115"/>
      <c r="HD50" s="115"/>
      <c r="HE50" s="115"/>
      <c r="HF50" s="115"/>
      <c r="HG50" s="115"/>
      <c r="HH50" s="115"/>
      <c r="HI50" s="115"/>
      <c r="HJ50" s="115"/>
      <c r="HK50" s="115"/>
      <c r="HL50" s="115"/>
      <c r="HM50" s="115"/>
      <c r="HN50" s="115"/>
      <c r="HO50" s="115"/>
      <c r="HP50" s="115"/>
      <c r="HQ50" s="115"/>
      <c r="HR50" s="115"/>
      <c r="HS50" s="115"/>
      <c r="HT50" s="115"/>
      <c r="HU50" s="115"/>
      <c r="HV50" s="115"/>
      <c r="HW50" s="115"/>
      <c r="HX50" s="115"/>
      <c r="HY50" s="115"/>
      <c r="HZ50" s="115"/>
      <c r="IA50" s="115"/>
      <c r="IB50" s="115"/>
      <c r="IC50" s="115"/>
      <c r="ID50" s="115"/>
      <c r="IE50" s="115"/>
      <c r="IF50" s="115"/>
      <c r="IG50" s="115"/>
      <c r="IH50" s="115"/>
      <c r="II50" s="115"/>
      <c r="IJ50" s="115"/>
      <c r="IK50" s="115"/>
      <c r="IL50" s="115"/>
      <c r="IM50" s="115"/>
      <c r="IN50" s="115"/>
      <c r="IO50" s="115"/>
      <c r="IP50" s="115"/>
      <c r="IQ50" s="115"/>
      <c r="IR50" s="115"/>
      <c r="IS50" s="115"/>
      <c r="IT50" s="115"/>
      <c r="IU50" s="115"/>
      <c r="IV50" s="115"/>
      <c r="IW50" s="115"/>
      <c r="IX50" s="115"/>
      <c r="IY50" s="115"/>
      <c r="IZ50" s="115"/>
      <c r="JA50" s="115"/>
      <c r="JB50" s="115"/>
      <c r="JC50" s="115"/>
      <c r="JD50" s="115"/>
      <c r="JE50" s="115"/>
      <c r="JF50" s="115"/>
      <c r="JG50" s="115"/>
      <c r="JH50" s="115"/>
      <c r="JI50" s="115"/>
      <c r="JJ50" s="115"/>
      <c r="JK50" s="115"/>
      <c r="JL50" s="115"/>
      <c r="JM50" s="115"/>
      <c r="JN50" s="115"/>
      <c r="JO50" s="115"/>
      <c r="JP50" s="115"/>
      <c r="JQ50" s="115"/>
      <c r="JR50" s="115"/>
      <c r="JS50" s="115"/>
      <c r="JT50" s="115"/>
      <c r="JU50" s="115"/>
      <c r="JV50" s="115"/>
      <c r="JW50" s="115"/>
      <c r="JX50" s="115"/>
      <c r="JY50" s="115"/>
      <c r="JZ50" s="115"/>
      <c r="KA50" s="115"/>
      <c r="KB50" s="115"/>
      <c r="KC50" s="115"/>
      <c r="KD50" s="115"/>
      <c r="KE50" s="115"/>
      <c r="KF50" s="115"/>
      <c r="KG50" s="115"/>
      <c r="KH50" s="115"/>
      <c r="KI50" s="115"/>
      <c r="KJ50" s="115"/>
      <c r="KK50" s="115"/>
      <c r="KL50" s="115"/>
      <c r="KM50" s="115"/>
      <c r="KN50" s="115"/>
      <c r="KO50" s="115"/>
      <c r="KP50" s="115"/>
      <c r="KQ50" s="115"/>
      <c r="KR50" s="115"/>
      <c r="KS50" s="115"/>
      <c r="KT50" s="115"/>
      <c r="KU50" s="115"/>
      <c r="KV50" s="115"/>
      <c r="KW50" s="115"/>
      <c r="KX50" s="115"/>
      <c r="KY50" s="115"/>
      <c r="KZ50" s="115"/>
      <c r="LA50" s="115"/>
      <c r="LB50" s="115"/>
      <c r="LC50" s="115"/>
      <c r="LD50" s="115"/>
      <c r="LE50" s="115"/>
      <c r="LF50" s="115"/>
      <c r="LG50" s="115"/>
      <c r="LH50" s="115"/>
      <c r="LI50" s="115"/>
      <c r="LJ50" s="115"/>
      <c r="LK50" s="115"/>
      <c r="LL50" s="115"/>
      <c r="LM50" s="115"/>
      <c r="LN50" s="115"/>
      <c r="LO50" s="115"/>
      <c r="LP50" s="115"/>
      <c r="LQ50" s="115"/>
      <c r="LR50" s="115"/>
      <c r="LS50" s="115"/>
      <c r="LT50" s="115"/>
      <c r="LU50" s="115"/>
      <c r="LV50" s="115"/>
      <c r="LW50" s="115"/>
      <c r="LX50" s="115"/>
      <c r="LY50" s="115"/>
      <c r="LZ50" s="115"/>
      <c r="MA50" s="115"/>
      <c r="MB50" s="115"/>
      <c r="MC50" s="115"/>
      <c r="MD50" s="115"/>
      <c r="ME50" s="115"/>
      <c r="MF50" s="115"/>
      <c r="MG50" s="115"/>
      <c r="MH50" s="115"/>
      <c r="MI50" s="115"/>
      <c r="MJ50" s="115"/>
      <c r="MK50" s="115"/>
      <c r="ML50" s="115"/>
      <c r="MM50" s="115"/>
      <c r="MN50" s="115"/>
      <c r="MO50" s="115"/>
      <c r="MP50" s="115"/>
      <c r="MQ50" s="115"/>
      <c r="MR50" s="115"/>
      <c r="MS50" s="115"/>
      <c r="MT50" s="115"/>
      <c r="MU50" s="115"/>
      <c r="MV50" s="115"/>
      <c r="MW50" s="115"/>
      <c r="MX50" s="115"/>
      <c r="MY50" s="115"/>
      <c r="MZ50" s="115"/>
      <c r="NA50" s="115"/>
      <c r="NB50" s="115"/>
      <c r="NC50" s="115"/>
      <c r="ND50" s="115"/>
      <c r="NE50" s="115"/>
      <c r="NF50" s="115"/>
      <c r="NG50" s="115"/>
      <c r="NH50" s="115"/>
      <c r="NI50" s="115"/>
      <c r="NJ50" s="115"/>
      <c r="NK50" s="115"/>
      <c r="NL50" s="115"/>
      <c r="NM50" s="115"/>
      <c r="NN50" s="115"/>
      <c r="NO50" s="115"/>
      <c r="NP50" s="115"/>
      <c r="NQ50" s="115"/>
      <c r="NR50" s="115"/>
      <c r="NS50" s="115"/>
      <c r="NT50" s="115"/>
      <c r="NU50" s="115"/>
      <c r="NV50" s="115"/>
      <c r="NW50" s="115"/>
      <c r="NX50" s="115"/>
      <c r="NY50" s="115"/>
      <c r="NZ50" s="115"/>
      <c r="OA50" s="115"/>
      <c r="OB50" s="115"/>
      <c r="OC50" s="115"/>
      <c r="OD50" s="115"/>
      <c r="OE50" s="115"/>
      <c r="OF50" s="115"/>
      <c r="OG50" s="115"/>
      <c r="OH50" s="115"/>
      <c r="OI50" s="115"/>
      <c r="OJ50" s="115"/>
      <c r="OK50" s="115"/>
      <c r="OL50" s="115"/>
      <c r="OM50" s="115"/>
      <c r="ON50" s="115"/>
      <c r="OO50" s="115"/>
      <c r="OP50" s="115"/>
      <c r="OQ50" s="115"/>
      <c r="OR50" s="115"/>
      <c r="OS50" s="115"/>
      <c r="OT50" s="115"/>
      <c r="OU50" s="115"/>
      <c r="OV50" s="115"/>
      <c r="OW50" s="115"/>
      <c r="OX50" s="115"/>
      <c r="OY50" s="115"/>
      <c r="OZ50" s="115"/>
      <c r="PA50" s="115"/>
      <c r="PB50" s="115"/>
      <c r="PC50" s="115"/>
      <c r="PD50" s="115"/>
      <c r="PE50" s="115"/>
      <c r="PF50" s="115"/>
      <c r="PG50" s="115"/>
      <c r="PH50" s="115"/>
      <c r="PI50" s="115"/>
      <c r="PJ50" s="115"/>
      <c r="PK50" s="115"/>
      <c r="PL50" s="115"/>
      <c r="PM50" s="115"/>
      <c r="PN50" s="115"/>
      <c r="PO50" s="115"/>
      <c r="PP50" s="115"/>
      <c r="PQ50" s="115"/>
      <c r="PR50" s="115"/>
      <c r="PS50" s="115"/>
      <c r="PT50" s="115"/>
      <c r="PU50" s="115"/>
      <c r="PV50" s="115"/>
      <c r="PW50" s="115"/>
      <c r="PX50" s="115"/>
      <c r="PY50" s="115"/>
      <c r="PZ50" s="115"/>
      <c r="QA50" s="115"/>
      <c r="QB50" s="115"/>
      <c r="QC50" s="115"/>
      <c r="QD50" s="115"/>
      <c r="QE50" s="115"/>
      <c r="QF50" s="115"/>
      <c r="QG50" s="115"/>
      <c r="QH50" s="115"/>
      <c r="QI50" s="115"/>
      <c r="QJ50" s="115"/>
      <c r="QK50" s="115"/>
      <c r="QL50" s="115"/>
      <c r="QM50" s="115"/>
      <c r="QN50" s="115"/>
      <c r="QO50" s="115"/>
      <c r="QP50" s="115"/>
      <c r="QQ50" s="115"/>
      <c r="QR50" s="115"/>
      <c r="QS50" s="115"/>
      <c r="QT50" s="115"/>
      <c r="QU50" s="115"/>
      <c r="QV50" s="115"/>
      <c r="QW50" s="115"/>
      <c r="QX50" s="115"/>
      <c r="QY50" s="115"/>
      <c r="QZ50" s="115"/>
      <c r="RA50" s="115"/>
      <c r="RB50" s="115"/>
      <c r="RC50" s="115"/>
      <c r="RD50" s="115"/>
      <c r="RE50" s="115"/>
      <c r="RF50" s="115"/>
      <c r="RG50" s="115"/>
      <c r="RH50" s="115"/>
      <c r="RI50" s="115"/>
      <c r="RJ50" s="115"/>
      <c r="RK50" s="115"/>
      <c r="RL50" s="115"/>
      <c r="RM50" s="115"/>
      <c r="RN50" s="115"/>
      <c r="RO50" s="115"/>
      <c r="RP50" s="115"/>
      <c r="RQ50" s="115"/>
      <c r="RR50" s="115"/>
      <c r="RS50" s="115"/>
      <c r="RT50" s="115"/>
      <c r="RU50" s="115"/>
      <c r="RV50" s="115"/>
      <c r="RW50" s="115"/>
      <c r="RX50" s="115"/>
      <c r="RY50" s="115"/>
      <c r="RZ50" s="115"/>
      <c r="SA50" s="115"/>
      <c r="SB50" s="115"/>
      <c r="SC50" s="115"/>
      <c r="SD50" s="115"/>
      <c r="SE50" s="115"/>
      <c r="SF50" s="115"/>
      <c r="SG50" s="115"/>
      <c r="SH50" s="115"/>
      <c r="SI50" s="115"/>
      <c r="SJ50" s="115"/>
      <c r="SK50" s="115"/>
      <c r="SL50" s="115"/>
      <c r="SM50" s="115"/>
      <c r="SN50" s="115"/>
      <c r="SO50" s="115"/>
      <c r="SP50" s="115"/>
      <c r="SQ50" s="115"/>
      <c r="SR50" s="115"/>
      <c r="SS50" s="115"/>
      <c r="ST50" s="115"/>
      <c r="SU50" s="115"/>
      <c r="SV50" s="115"/>
      <c r="SW50" s="115"/>
      <c r="SX50" s="115"/>
      <c r="SY50" s="115"/>
      <c r="SZ50" s="115"/>
      <c r="TA50" s="115"/>
      <c r="TB50" s="115"/>
      <c r="TC50" s="115"/>
      <c r="TD50" s="115"/>
      <c r="TE50" s="115"/>
      <c r="TF50" s="115"/>
      <c r="TG50" s="115"/>
      <c r="TH50" s="115"/>
      <c r="TI50" s="115"/>
      <c r="TJ50" s="115"/>
      <c r="TK50" s="115"/>
      <c r="TL50" s="115"/>
      <c r="TM50" s="115"/>
      <c r="TN50" s="115"/>
      <c r="TO50" s="115"/>
      <c r="TP50" s="115"/>
      <c r="TQ50" s="115"/>
      <c r="TR50" s="115"/>
      <c r="TS50" s="115"/>
      <c r="TT50" s="115"/>
      <c r="TU50" s="115"/>
      <c r="TV50" s="115"/>
      <c r="TW50" s="115"/>
      <c r="TX50" s="115"/>
      <c r="TY50" s="115"/>
      <c r="TZ50" s="115"/>
      <c r="UA50" s="115"/>
      <c r="UB50" s="115"/>
      <c r="UC50" s="115"/>
      <c r="UD50" s="115"/>
      <c r="UE50" s="115"/>
      <c r="UF50" s="115"/>
      <c r="UG50" s="115"/>
      <c r="UH50" s="115"/>
      <c r="UI50" s="115"/>
      <c r="UJ50" s="115"/>
      <c r="UK50" s="115"/>
      <c r="UL50" s="115"/>
      <c r="UM50" s="115"/>
      <c r="UN50" s="115"/>
      <c r="UO50" s="115"/>
      <c r="UP50" s="115"/>
      <c r="UQ50" s="115"/>
      <c r="UR50" s="115"/>
      <c r="US50" s="115"/>
      <c r="UT50" s="115"/>
      <c r="UU50" s="115"/>
      <c r="UV50" s="115"/>
      <c r="UW50" s="115"/>
      <c r="UX50" s="115"/>
      <c r="UY50" s="115"/>
      <c r="UZ50" s="115"/>
      <c r="VA50" s="115"/>
      <c r="VB50" s="115"/>
      <c r="VC50" s="115"/>
      <c r="VD50" s="115"/>
      <c r="VE50" s="115"/>
      <c r="VF50" s="115"/>
      <c r="VG50" s="115"/>
      <c r="VH50" s="115"/>
      <c r="VI50" s="115"/>
      <c r="VJ50" s="115"/>
      <c r="VK50" s="115"/>
      <c r="VL50" s="115"/>
      <c r="VM50" s="115"/>
      <c r="VN50" s="115"/>
      <c r="VO50" s="115"/>
      <c r="VP50" s="115"/>
      <c r="VQ50" s="115"/>
      <c r="VR50" s="115"/>
      <c r="VS50" s="115"/>
      <c r="VT50" s="115"/>
      <c r="VU50" s="115"/>
      <c r="VV50" s="115"/>
      <c r="VW50" s="115"/>
      <c r="VX50" s="115"/>
      <c r="VY50" s="115"/>
      <c r="VZ50" s="115"/>
      <c r="WA50" s="115"/>
      <c r="WB50" s="115"/>
      <c r="WC50" s="115"/>
      <c r="WD50" s="115"/>
      <c r="WE50" s="115"/>
      <c r="WF50" s="115"/>
      <c r="WG50" s="115"/>
      <c r="WH50" s="115"/>
      <c r="WI50" s="115"/>
      <c r="WJ50" s="115"/>
      <c r="WK50" s="115"/>
      <c r="WL50" s="115"/>
      <c r="WM50" s="115"/>
      <c r="WN50" s="115"/>
      <c r="WO50" s="115"/>
      <c r="WP50" s="115"/>
      <c r="WQ50" s="115"/>
      <c r="WR50" s="115"/>
      <c r="WS50" s="115"/>
      <c r="WT50" s="115"/>
      <c r="WU50" s="115"/>
      <c r="WV50" s="115"/>
      <c r="WW50" s="115"/>
      <c r="WX50" s="115"/>
      <c r="WY50" s="115"/>
      <c r="WZ50" s="115"/>
      <c r="XA50" s="115"/>
      <c r="XB50" s="115"/>
      <c r="XC50" s="115"/>
      <c r="XD50" s="115"/>
      <c r="XE50" s="115"/>
      <c r="XF50" s="115"/>
      <c r="XG50" s="115"/>
      <c r="XH50" s="115"/>
      <c r="XI50" s="115"/>
      <c r="XJ50" s="115"/>
      <c r="XK50" s="115"/>
      <c r="XL50" s="115"/>
      <c r="XM50" s="115"/>
      <c r="XN50" s="115"/>
      <c r="XO50" s="115"/>
      <c r="XP50" s="115"/>
      <c r="XQ50" s="115"/>
      <c r="XR50" s="115"/>
      <c r="XS50" s="115"/>
      <c r="XT50" s="115"/>
      <c r="XU50" s="115"/>
      <c r="XV50" s="115"/>
      <c r="XW50" s="115"/>
      <c r="XX50" s="115"/>
      <c r="XY50" s="115"/>
      <c r="XZ50" s="115"/>
      <c r="YA50" s="115"/>
      <c r="YB50" s="115"/>
      <c r="YC50" s="115"/>
      <c r="YD50" s="115"/>
      <c r="YE50" s="115"/>
      <c r="YF50" s="115"/>
      <c r="YG50" s="115"/>
      <c r="YH50" s="115"/>
      <c r="YI50" s="115"/>
      <c r="YJ50" s="115"/>
      <c r="YK50" s="115"/>
      <c r="YL50" s="115"/>
      <c r="YM50" s="115"/>
      <c r="YN50" s="115"/>
      <c r="YO50" s="115"/>
      <c r="YP50" s="115"/>
      <c r="YQ50" s="115"/>
      <c r="YR50" s="115"/>
      <c r="YS50" s="115"/>
      <c r="YT50" s="115"/>
      <c r="YU50" s="115"/>
      <c r="YV50" s="115"/>
      <c r="YW50" s="115"/>
      <c r="YX50" s="115"/>
      <c r="YY50" s="115"/>
      <c r="YZ50" s="115"/>
      <c r="ZA50" s="115"/>
      <c r="ZB50" s="115"/>
      <c r="ZC50" s="115"/>
      <c r="ZD50" s="115"/>
      <c r="ZE50" s="115"/>
      <c r="ZF50" s="115"/>
      <c r="ZG50" s="115"/>
      <c r="ZH50" s="115"/>
      <c r="ZI50" s="115"/>
      <c r="ZJ50" s="115"/>
      <c r="ZK50" s="115"/>
      <c r="ZL50" s="115"/>
      <c r="ZM50" s="115"/>
      <c r="ZN50" s="115"/>
      <c r="ZO50" s="115"/>
      <c r="ZP50" s="115"/>
      <c r="ZQ50" s="115"/>
      <c r="ZR50" s="115"/>
      <c r="ZS50" s="115"/>
      <c r="ZT50" s="115"/>
      <c r="ZU50" s="115"/>
      <c r="ZV50" s="115"/>
      <c r="ZW50" s="115"/>
      <c r="ZX50" s="115"/>
      <c r="ZY50" s="115"/>
      <c r="ZZ50" s="115"/>
      <c r="AAA50" s="115"/>
      <c r="AAB50" s="115"/>
      <c r="AAC50" s="115"/>
      <c r="AAD50" s="115"/>
      <c r="AAE50" s="115"/>
      <c r="AAF50" s="115"/>
      <c r="AAG50" s="115"/>
      <c r="AAH50" s="115"/>
      <c r="AAI50" s="115"/>
      <c r="AAJ50" s="115"/>
      <c r="AAK50" s="115"/>
      <c r="AAL50" s="115"/>
      <c r="AAM50" s="115"/>
      <c r="AAN50" s="115"/>
      <c r="AAO50" s="115"/>
      <c r="AAP50" s="115"/>
      <c r="AAQ50" s="115"/>
      <c r="AAR50" s="115"/>
      <c r="AAS50" s="115"/>
      <c r="AAT50" s="115"/>
      <c r="AAU50" s="115"/>
      <c r="AAV50" s="115"/>
      <c r="AAW50" s="115"/>
      <c r="AAX50" s="115"/>
      <c r="AAY50" s="115"/>
      <c r="AAZ50" s="115"/>
      <c r="ABA50" s="115"/>
      <c r="ABB50" s="115"/>
      <c r="ABC50" s="115"/>
      <c r="ABD50" s="115"/>
      <c r="ABE50" s="115"/>
      <c r="ABF50" s="115"/>
      <c r="ABG50" s="115"/>
      <c r="ABH50" s="115"/>
      <c r="ABI50" s="115"/>
      <c r="ABJ50" s="115"/>
      <c r="ABK50" s="115"/>
      <c r="ABL50" s="115"/>
      <c r="ABM50" s="115"/>
      <c r="ABN50" s="115"/>
      <c r="ABO50" s="115"/>
      <c r="ABP50" s="115"/>
      <c r="ABQ50" s="115"/>
      <c r="ABR50" s="115"/>
      <c r="ABS50" s="115"/>
      <c r="ABT50" s="115"/>
      <c r="ABU50" s="115"/>
      <c r="ABV50" s="115"/>
      <c r="ABW50" s="115"/>
      <c r="ABX50" s="115"/>
      <c r="ABY50" s="115"/>
      <c r="ABZ50" s="115"/>
      <c r="ACA50" s="115"/>
      <c r="ACB50" s="115"/>
      <c r="ACC50" s="115"/>
      <c r="ACD50" s="115"/>
      <c r="ACE50" s="115"/>
      <c r="ACF50" s="115"/>
      <c r="ACG50" s="115"/>
      <c r="ACH50" s="115"/>
      <c r="ACI50" s="115"/>
      <c r="ACJ50" s="115"/>
      <c r="ACK50" s="115"/>
      <c r="ACL50" s="115"/>
      <c r="ACM50" s="115"/>
      <c r="ACN50" s="115"/>
      <c r="ACO50" s="115"/>
      <c r="ACP50" s="115"/>
      <c r="ACQ50" s="115"/>
      <c r="ACR50" s="115"/>
      <c r="ACS50" s="115"/>
      <c r="ACT50" s="115"/>
      <c r="ACU50" s="115"/>
      <c r="ACV50" s="115"/>
      <c r="ACW50" s="115"/>
      <c r="ACX50" s="115"/>
      <c r="ACY50" s="115"/>
      <c r="ACZ50" s="115"/>
      <c r="ADA50" s="115"/>
      <c r="ADB50" s="115"/>
      <c r="ADC50" s="115"/>
      <c r="ADD50" s="115"/>
      <c r="ADE50" s="115"/>
      <c r="ADF50" s="115"/>
      <c r="ADG50" s="115"/>
      <c r="ADH50" s="115"/>
      <c r="ADI50" s="115"/>
      <c r="ADJ50" s="115"/>
      <c r="ADK50" s="115"/>
      <c r="ADL50" s="115"/>
      <c r="ADM50" s="115"/>
      <c r="ADN50" s="115"/>
      <c r="ADO50" s="115"/>
      <c r="ADP50" s="115"/>
      <c r="ADQ50" s="115"/>
      <c r="ADR50" s="115"/>
      <c r="ADS50" s="115"/>
      <c r="ADT50" s="115"/>
      <c r="ADU50" s="115"/>
      <c r="ADV50" s="115"/>
      <c r="ADW50" s="115"/>
      <c r="ADX50" s="115"/>
      <c r="ADY50" s="115"/>
      <c r="ADZ50" s="115"/>
      <c r="AEA50" s="115"/>
      <c r="AEB50" s="115"/>
      <c r="AEC50" s="115"/>
      <c r="AED50" s="115"/>
      <c r="AEE50" s="115"/>
      <c r="AEF50" s="115"/>
      <c r="AEG50" s="115"/>
      <c r="AEH50" s="115"/>
      <c r="AEI50" s="115"/>
      <c r="AEJ50" s="115"/>
      <c r="AEK50" s="115"/>
      <c r="AEL50" s="115"/>
      <c r="AEM50" s="115"/>
      <c r="AEN50" s="115"/>
      <c r="AEO50" s="115"/>
      <c r="AEP50" s="115"/>
      <c r="AEQ50" s="115"/>
      <c r="AER50" s="115"/>
      <c r="AES50" s="115"/>
      <c r="AET50" s="115"/>
      <c r="AEU50" s="115"/>
      <c r="AEV50" s="115"/>
      <c r="AEW50" s="115"/>
      <c r="AEX50" s="115"/>
      <c r="AEY50" s="115"/>
      <c r="AEZ50" s="115"/>
      <c r="AFA50" s="115"/>
      <c r="AFB50" s="115"/>
      <c r="AFC50" s="115"/>
      <c r="AFD50" s="115"/>
      <c r="AFE50" s="115"/>
      <c r="AFF50" s="115"/>
      <c r="AFG50" s="115"/>
      <c r="AFH50" s="115"/>
      <c r="AFI50" s="115"/>
      <c r="AFJ50" s="115"/>
      <c r="AFK50" s="115"/>
      <c r="AFL50" s="115"/>
      <c r="AFM50" s="115"/>
      <c r="AFN50" s="115"/>
      <c r="AFO50" s="115"/>
      <c r="AFP50" s="115"/>
      <c r="AFQ50" s="115"/>
      <c r="AFR50" s="115"/>
      <c r="AFS50" s="115"/>
      <c r="AFT50" s="115"/>
      <c r="AFU50" s="115"/>
      <c r="AFV50" s="115"/>
      <c r="AFW50" s="115"/>
      <c r="AFX50" s="115"/>
      <c r="AFY50" s="115"/>
      <c r="AFZ50" s="115"/>
      <c r="AGA50" s="115"/>
      <c r="AGB50" s="115"/>
      <c r="AGC50" s="115"/>
      <c r="AGD50" s="115"/>
      <c r="AGE50" s="115"/>
      <c r="AGF50" s="115"/>
      <c r="AGG50" s="115"/>
      <c r="AGH50" s="115"/>
      <c r="AGI50" s="115"/>
      <c r="AGJ50" s="115"/>
      <c r="AGK50" s="115"/>
      <c r="AGL50" s="115"/>
      <c r="AGM50" s="115"/>
      <c r="AGN50" s="115"/>
      <c r="AGO50" s="115"/>
      <c r="AGP50" s="115"/>
      <c r="AGQ50" s="115"/>
      <c r="AGR50" s="115"/>
      <c r="AGS50" s="115"/>
      <c r="AGT50" s="115"/>
      <c r="AGU50" s="115"/>
      <c r="AGV50" s="115"/>
      <c r="AGW50" s="115"/>
      <c r="AGX50" s="115"/>
      <c r="AGY50" s="115"/>
      <c r="AGZ50" s="115"/>
      <c r="AHA50" s="115"/>
      <c r="AHB50" s="115"/>
      <c r="AHC50" s="115"/>
      <c r="AHD50" s="115"/>
      <c r="AHE50" s="115"/>
      <c r="AHF50" s="115"/>
      <c r="AHG50" s="115"/>
      <c r="AHH50" s="115"/>
      <c r="AHI50" s="115"/>
      <c r="AHJ50" s="115"/>
      <c r="AHK50" s="115"/>
      <c r="AHL50" s="115"/>
      <c r="AHM50" s="115"/>
      <c r="AHN50" s="115"/>
      <c r="AHO50" s="115"/>
      <c r="AHP50" s="115"/>
      <c r="AHQ50" s="115"/>
      <c r="AHR50" s="115"/>
      <c r="AHS50" s="115"/>
      <c r="AHT50" s="115"/>
      <c r="AHU50" s="115"/>
      <c r="AHV50" s="115"/>
      <c r="AHW50" s="115"/>
      <c r="AHX50" s="115"/>
      <c r="AHY50" s="115"/>
      <c r="AHZ50" s="115"/>
      <c r="AIA50" s="115"/>
      <c r="AIB50" s="115"/>
      <c r="AIC50" s="115"/>
      <c r="AID50" s="115"/>
      <c r="AIE50" s="115"/>
      <c r="AIF50" s="115"/>
      <c r="AIG50" s="115"/>
      <c r="AIH50" s="115"/>
      <c r="AII50" s="115"/>
      <c r="AIJ50" s="115"/>
      <c r="AIK50" s="115"/>
      <c r="AIL50" s="115"/>
      <c r="AIM50" s="115"/>
      <c r="AIN50" s="115"/>
      <c r="AIO50" s="115"/>
      <c r="AIP50" s="115"/>
      <c r="AIQ50" s="115"/>
      <c r="AIR50" s="115"/>
      <c r="AIS50" s="115"/>
      <c r="AIT50" s="115"/>
      <c r="AIU50" s="115"/>
      <c r="AIV50" s="115"/>
      <c r="AIW50" s="115"/>
      <c r="AIX50" s="115"/>
      <c r="AIY50" s="115"/>
      <c r="AIZ50" s="115"/>
      <c r="AJA50" s="115"/>
      <c r="AJB50" s="115"/>
      <c r="AJC50" s="115"/>
      <c r="AJD50" s="115"/>
      <c r="AJE50" s="115"/>
      <c r="AJF50" s="115"/>
      <c r="AJG50" s="115"/>
      <c r="AJH50" s="115"/>
      <c r="AJI50" s="115"/>
      <c r="AJJ50" s="115"/>
      <c r="AJK50" s="115"/>
      <c r="AJL50" s="115"/>
      <c r="AJM50" s="115"/>
      <c r="AJN50" s="115"/>
      <c r="AJO50" s="115"/>
      <c r="AJP50" s="115"/>
      <c r="AJQ50" s="115"/>
      <c r="AJR50" s="115"/>
      <c r="AJS50" s="115"/>
      <c r="AJT50" s="115"/>
      <c r="AJU50" s="115"/>
      <c r="AJV50" s="115"/>
      <c r="AJW50" s="115"/>
      <c r="AJX50" s="115"/>
      <c r="AJY50" s="115"/>
      <c r="AJZ50" s="115"/>
      <c r="AKA50" s="115"/>
      <c r="AKB50" s="115"/>
      <c r="AKC50" s="115"/>
      <c r="AKD50" s="115"/>
      <c r="AKE50" s="115"/>
      <c r="AKF50" s="115"/>
      <c r="AKG50" s="115"/>
    </row>
    <row r="51" spans="1:969" s="114" customFormat="1" ht="138" customHeight="1" thickBot="1" x14ac:dyDescent="0.3">
      <c r="A51" s="115"/>
      <c r="B51" s="118"/>
      <c r="C51" s="403"/>
      <c r="D51" s="428"/>
      <c r="E51" s="321" t="s">
        <v>470</v>
      </c>
      <c r="F51" s="290" t="s">
        <v>455</v>
      </c>
      <c r="G51" s="292">
        <v>450000</v>
      </c>
      <c r="H51" s="293">
        <v>0</v>
      </c>
      <c r="I51" s="324">
        <v>200000</v>
      </c>
      <c r="J51" s="325">
        <v>250000</v>
      </c>
      <c r="K51" s="325">
        <v>0</v>
      </c>
      <c r="L51" s="325">
        <v>0</v>
      </c>
      <c r="M51" s="325"/>
      <c r="N51" s="325"/>
      <c r="O51" s="325"/>
      <c r="P51" s="325"/>
      <c r="Q51" s="325"/>
      <c r="R51" s="325"/>
      <c r="S51" s="325"/>
      <c r="T51" s="325"/>
      <c r="U51" s="325"/>
      <c r="V51" s="325"/>
      <c r="W51" s="325"/>
      <c r="X51" s="325">
        <v>100000</v>
      </c>
      <c r="Y51" s="325"/>
      <c r="Z51" s="325">
        <v>350000</v>
      </c>
      <c r="AA51" s="325"/>
      <c r="AB51" s="325"/>
      <c r="AC51" s="325"/>
      <c r="AD51" s="325"/>
      <c r="AE51" s="113">
        <f t="shared" si="0"/>
        <v>0</v>
      </c>
      <c r="AF51" s="117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  <c r="BI51" s="115"/>
      <c r="BJ51" s="115"/>
      <c r="BK51" s="115"/>
      <c r="BL51" s="115"/>
      <c r="BM51" s="115"/>
      <c r="BN51" s="115"/>
      <c r="BO51" s="115"/>
      <c r="BP51" s="115"/>
      <c r="BQ51" s="115"/>
      <c r="BR51" s="115"/>
      <c r="BS51" s="115"/>
      <c r="BT51" s="115"/>
      <c r="BU51" s="115"/>
      <c r="BV51" s="115"/>
      <c r="BW51" s="115"/>
      <c r="BX51" s="115"/>
      <c r="BY51" s="115"/>
      <c r="BZ51" s="115"/>
      <c r="CA51" s="115"/>
      <c r="CB51" s="115"/>
      <c r="CC51" s="115"/>
      <c r="CD51" s="115"/>
      <c r="CE51" s="115"/>
      <c r="CF51" s="115"/>
      <c r="CG51" s="115"/>
      <c r="CH51" s="115"/>
      <c r="CI51" s="115"/>
      <c r="CJ51" s="115"/>
      <c r="CK51" s="115"/>
      <c r="CL51" s="115"/>
      <c r="CM51" s="115"/>
      <c r="CN51" s="115"/>
      <c r="CO51" s="115"/>
      <c r="CP51" s="115"/>
      <c r="CQ51" s="115"/>
      <c r="CR51" s="115"/>
      <c r="CS51" s="115"/>
      <c r="CT51" s="115"/>
      <c r="CU51" s="115"/>
      <c r="CV51" s="115"/>
      <c r="CW51" s="115"/>
      <c r="CX51" s="115"/>
      <c r="CY51" s="115"/>
      <c r="CZ51" s="115"/>
      <c r="DA51" s="115"/>
      <c r="DB51" s="115"/>
      <c r="DC51" s="115"/>
      <c r="DD51" s="115"/>
      <c r="DE51" s="115"/>
      <c r="DF51" s="115"/>
      <c r="DG51" s="115"/>
      <c r="DH51" s="115"/>
      <c r="DI51" s="115"/>
      <c r="DJ51" s="115"/>
      <c r="DK51" s="115"/>
      <c r="DL51" s="115"/>
      <c r="DM51" s="115"/>
      <c r="DN51" s="115"/>
      <c r="DO51" s="115"/>
      <c r="DP51" s="115"/>
      <c r="DQ51" s="115"/>
      <c r="DR51" s="115"/>
      <c r="DS51" s="115"/>
      <c r="DT51" s="115"/>
      <c r="DU51" s="115"/>
      <c r="DV51" s="115"/>
      <c r="DW51" s="115"/>
      <c r="DX51" s="115"/>
      <c r="DY51" s="115"/>
      <c r="DZ51" s="115"/>
      <c r="EA51" s="115"/>
      <c r="EB51" s="115"/>
      <c r="EC51" s="115"/>
      <c r="ED51" s="115"/>
      <c r="EE51" s="115"/>
      <c r="EF51" s="115"/>
      <c r="EG51" s="115"/>
      <c r="EH51" s="115"/>
      <c r="EI51" s="115"/>
      <c r="EJ51" s="115"/>
      <c r="EK51" s="115"/>
      <c r="EL51" s="115"/>
      <c r="EM51" s="115"/>
      <c r="EN51" s="115"/>
      <c r="EO51" s="115"/>
      <c r="EP51" s="115"/>
      <c r="EQ51" s="115"/>
      <c r="ER51" s="115"/>
      <c r="ES51" s="115"/>
      <c r="ET51" s="115"/>
      <c r="EU51" s="115"/>
      <c r="EV51" s="115"/>
      <c r="EW51" s="115"/>
      <c r="EX51" s="115"/>
      <c r="EY51" s="115"/>
      <c r="EZ51" s="115"/>
      <c r="FA51" s="115"/>
      <c r="FB51" s="115"/>
      <c r="FC51" s="115"/>
      <c r="FD51" s="115"/>
      <c r="FE51" s="115"/>
      <c r="FF51" s="115"/>
      <c r="FG51" s="115"/>
      <c r="FH51" s="115"/>
      <c r="FI51" s="115"/>
      <c r="FJ51" s="115"/>
      <c r="FK51" s="115"/>
      <c r="FL51" s="115"/>
      <c r="FM51" s="115"/>
      <c r="FN51" s="115"/>
      <c r="FO51" s="115"/>
      <c r="FP51" s="115"/>
      <c r="FQ51" s="115"/>
      <c r="FR51" s="115"/>
      <c r="FS51" s="115"/>
      <c r="FT51" s="115"/>
      <c r="FU51" s="115"/>
      <c r="FV51" s="115"/>
      <c r="FW51" s="115"/>
      <c r="FX51" s="115"/>
      <c r="FY51" s="115"/>
      <c r="FZ51" s="115"/>
      <c r="GA51" s="115"/>
      <c r="GB51" s="115"/>
      <c r="GC51" s="115"/>
      <c r="GD51" s="115"/>
      <c r="GE51" s="115"/>
      <c r="GF51" s="115"/>
      <c r="GG51" s="115"/>
      <c r="GH51" s="115"/>
      <c r="GI51" s="115"/>
      <c r="GJ51" s="115"/>
      <c r="GK51" s="115"/>
      <c r="GL51" s="115"/>
      <c r="GM51" s="115"/>
      <c r="GN51" s="115"/>
      <c r="GO51" s="115"/>
      <c r="GP51" s="115"/>
      <c r="GQ51" s="115"/>
      <c r="GR51" s="115"/>
      <c r="GS51" s="115"/>
      <c r="GT51" s="115"/>
      <c r="GU51" s="115"/>
      <c r="GV51" s="115"/>
      <c r="GW51" s="115"/>
      <c r="GX51" s="115"/>
      <c r="GY51" s="115"/>
      <c r="GZ51" s="115"/>
      <c r="HA51" s="115"/>
      <c r="HB51" s="115"/>
      <c r="HC51" s="115"/>
      <c r="HD51" s="115"/>
      <c r="HE51" s="115"/>
      <c r="HF51" s="115"/>
      <c r="HG51" s="115"/>
      <c r="HH51" s="115"/>
      <c r="HI51" s="115"/>
      <c r="HJ51" s="115"/>
      <c r="HK51" s="115"/>
      <c r="HL51" s="115"/>
      <c r="HM51" s="115"/>
      <c r="HN51" s="115"/>
      <c r="HO51" s="115"/>
      <c r="HP51" s="115"/>
      <c r="HQ51" s="115"/>
      <c r="HR51" s="115"/>
      <c r="HS51" s="115"/>
      <c r="HT51" s="115"/>
      <c r="HU51" s="115"/>
      <c r="HV51" s="115"/>
      <c r="HW51" s="115"/>
      <c r="HX51" s="115"/>
      <c r="HY51" s="115"/>
      <c r="HZ51" s="115"/>
      <c r="IA51" s="115"/>
      <c r="IB51" s="115"/>
      <c r="IC51" s="115"/>
      <c r="ID51" s="115"/>
      <c r="IE51" s="115"/>
      <c r="IF51" s="115"/>
      <c r="IG51" s="115"/>
      <c r="IH51" s="115"/>
      <c r="II51" s="115"/>
      <c r="IJ51" s="115"/>
      <c r="IK51" s="115"/>
      <c r="IL51" s="115"/>
      <c r="IM51" s="115"/>
      <c r="IN51" s="115"/>
      <c r="IO51" s="115"/>
      <c r="IP51" s="115"/>
      <c r="IQ51" s="115"/>
      <c r="IR51" s="115"/>
      <c r="IS51" s="115"/>
      <c r="IT51" s="115"/>
      <c r="IU51" s="115"/>
      <c r="IV51" s="115"/>
      <c r="IW51" s="115"/>
      <c r="IX51" s="115"/>
      <c r="IY51" s="115"/>
      <c r="IZ51" s="115"/>
      <c r="JA51" s="115"/>
      <c r="JB51" s="115"/>
      <c r="JC51" s="115"/>
      <c r="JD51" s="115"/>
      <c r="JE51" s="115"/>
      <c r="JF51" s="115"/>
      <c r="JG51" s="115"/>
      <c r="JH51" s="115"/>
      <c r="JI51" s="115"/>
      <c r="JJ51" s="115"/>
      <c r="JK51" s="115"/>
      <c r="JL51" s="115"/>
      <c r="JM51" s="115"/>
      <c r="JN51" s="115"/>
      <c r="JO51" s="115"/>
      <c r="JP51" s="115"/>
      <c r="JQ51" s="115"/>
      <c r="JR51" s="115"/>
      <c r="JS51" s="115"/>
      <c r="JT51" s="115"/>
      <c r="JU51" s="115"/>
      <c r="JV51" s="115"/>
      <c r="JW51" s="115"/>
      <c r="JX51" s="115"/>
      <c r="JY51" s="115"/>
      <c r="JZ51" s="115"/>
      <c r="KA51" s="115"/>
      <c r="KB51" s="115"/>
      <c r="KC51" s="115"/>
      <c r="KD51" s="115"/>
      <c r="KE51" s="115"/>
      <c r="KF51" s="115"/>
      <c r="KG51" s="115"/>
      <c r="KH51" s="115"/>
      <c r="KI51" s="115"/>
      <c r="KJ51" s="115"/>
      <c r="KK51" s="115"/>
      <c r="KL51" s="115"/>
      <c r="KM51" s="115"/>
      <c r="KN51" s="115"/>
      <c r="KO51" s="115"/>
      <c r="KP51" s="115"/>
      <c r="KQ51" s="115"/>
      <c r="KR51" s="115"/>
      <c r="KS51" s="115"/>
      <c r="KT51" s="115"/>
      <c r="KU51" s="115"/>
      <c r="KV51" s="115"/>
      <c r="KW51" s="115"/>
      <c r="KX51" s="115"/>
      <c r="KY51" s="115"/>
      <c r="KZ51" s="115"/>
      <c r="LA51" s="115"/>
      <c r="LB51" s="115"/>
      <c r="LC51" s="115"/>
      <c r="LD51" s="115"/>
      <c r="LE51" s="115"/>
      <c r="LF51" s="115"/>
      <c r="LG51" s="115"/>
      <c r="LH51" s="115"/>
      <c r="LI51" s="115"/>
      <c r="LJ51" s="115"/>
      <c r="LK51" s="115"/>
      <c r="LL51" s="115"/>
      <c r="LM51" s="115"/>
      <c r="LN51" s="115"/>
      <c r="LO51" s="115"/>
      <c r="LP51" s="115"/>
      <c r="LQ51" s="115"/>
      <c r="LR51" s="115"/>
      <c r="LS51" s="115"/>
      <c r="LT51" s="115"/>
      <c r="LU51" s="115"/>
      <c r="LV51" s="115"/>
      <c r="LW51" s="115"/>
      <c r="LX51" s="115"/>
      <c r="LY51" s="115"/>
      <c r="LZ51" s="115"/>
      <c r="MA51" s="115"/>
      <c r="MB51" s="115"/>
      <c r="MC51" s="115"/>
      <c r="MD51" s="115"/>
      <c r="ME51" s="115"/>
      <c r="MF51" s="115"/>
      <c r="MG51" s="115"/>
      <c r="MH51" s="115"/>
      <c r="MI51" s="115"/>
      <c r="MJ51" s="115"/>
      <c r="MK51" s="115"/>
      <c r="ML51" s="115"/>
      <c r="MM51" s="115"/>
      <c r="MN51" s="115"/>
      <c r="MO51" s="115"/>
      <c r="MP51" s="115"/>
      <c r="MQ51" s="115"/>
      <c r="MR51" s="115"/>
      <c r="MS51" s="115"/>
      <c r="MT51" s="115"/>
      <c r="MU51" s="115"/>
      <c r="MV51" s="115"/>
      <c r="MW51" s="115"/>
      <c r="MX51" s="115"/>
      <c r="MY51" s="115"/>
      <c r="MZ51" s="115"/>
      <c r="NA51" s="115"/>
      <c r="NB51" s="115"/>
      <c r="NC51" s="115"/>
      <c r="ND51" s="115"/>
      <c r="NE51" s="115"/>
      <c r="NF51" s="115"/>
      <c r="NG51" s="115"/>
      <c r="NH51" s="115"/>
      <c r="NI51" s="115"/>
      <c r="NJ51" s="115"/>
      <c r="NK51" s="115"/>
      <c r="NL51" s="115"/>
      <c r="NM51" s="115"/>
      <c r="NN51" s="115"/>
      <c r="NO51" s="115"/>
      <c r="NP51" s="115"/>
      <c r="NQ51" s="115"/>
      <c r="NR51" s="115"/>
      <c r="NS51" s="115"/>
      <c r="NT51" s="115"/>
      <c r="NU51" s="115"/>
      <c r="NV51" s="115"/>
      <c r="NW51" s="115"/>
      <c r="NX51" s="115"/>
      <c r="NY51" s="115"/>
      <c r="NZ51" s="115"/>
      <c r="OA51" s="115"/>
      <c r="OB51" s="115"/>
      <c r="OC51" s="115"/>
      <c r="OD51" s="115"/>
      <c r="OE51" s="115"/>
      <c r="OF51" s="115"/>
      <c r="OG51" s="115"/>
      <c r="OH51" s="115"/>
      <c r="OI51" s="115"/>
      <c r="OJ51" s="115"/>
      <c r="OK51" s="115"/>
      <c r="OL51" s="115"/>
      <c r="OM51" s="115"/>
      <c r="ON51" s="115"/>
      <c r="OO51" s="115"/>
      <c r="OP51" s="115"/>
      <c r="OQ51" s="115"/>
      <c r="OR51" s="115"/>
      <c r="OS51" s="115"/>
      <c r="OT51" s="115"/>
      <c r="OU51" s="115"/>
      <c r="OV51" s="115"/>
      <c r="OW51" s="115"/>
      <c r="OX51" s="115"/>
      <c r="OY51" s="115"/>
      <c r="OZ51" s="115"/>
      <c r="PA51" s="115"/>
      <c r="PB51" s="115"/>
      <c r="PC51" s="115"/>
      <c r="PD51" s="115"/>
      <c r="PE51" s="115"/>
      <c r="PF51" s="115"/>
      <c r="PG51" s="115"/>
      <c r="PH51" s="115"/>
      <c r="PI51" s="115"/>
      <c r="PJ51" s="115"/>
      <c r="PK51" s="115"/>
      <c r="PL51" s="115"/>
      <c r="PM51" s="115"/>
      <c r="PN51" s="115"/>
      <c r="PO51" s="115"/>
      <c r="PP51" s="115"/>
      <c r="PQ51" s="115"/>
      <c r="PR51" s="115"/>
      <c r="PS51" s="115"/>
      <c r="PT51" s="115"/>
      <c r="PU51" s="115"/>
      <c r="PV51" s="115"/>
      <c r="PW51" s="115"/>
      <c r="PX51" s="115"/>
      <c r="PY51" s="115"/>
      <c r="PZ51" s="115"/>
      <c r="QA51" s="115"/>
      <c r="QB51" s="115"/>
      <c r="QC51" s="115"/>
      <c r="QD51" s="115"/>
      <c r="QE51" s="115"/>
      <c r="QF51" s="115"/>
      <c r="QG51" s="115"/>
      <c r="QH51" s="115"/>
      <c r="QI51" s="115"/>
      <c r="QJ51" s="115"/>
      <c r="QK51" s="115"/>
      <c r="QL51" s="115"/>
      <c r="QM51" s="115"/>
      <c r="QN51" s="115"/>
      <c r="QO51" s="115"/>
      <c r="QP51" s="115"/>
      <c r="QQ51" s="115"/>
      <c r="QR51" s="115"/>
      <c r="QS51" s="115"/>
      <c r="QT51" s="115"/>
      <c r="QU51" s="115"/>
      <c r="QV51" s="115"/>
      <c r="QW51" s="115"/>
      <c r="QX51" s="115"/>
      <c r="QY51" s="115"/>
      <c r="QZ51" s="115"/>
      <c r="RA51" s="115"/>
      <c r="RB51" s="115"/>
      <c r="RC51" s="115"/>
      <c r="RD51" s="115"/>
      <c r="RE51" s="115"/>
      <c r="RF51" s="115"/>
      <c r="RG51" s="115"/>
      <c r="RH51" s="115"/>
      <c r="RI51" s="115"/>
      <c r="RJ51" s="115"/>
      <c r="RK51" s="115"/>
      <c r="RL51" s="115"/>
      <c r="RM51" s="115"/>
      <c r="RN51" s="115"/>
      <c r="RO51" s="115"/>
      <c r="RP51" s="115"/>
      <c r="RQ51" s="115"/>
      <c r="RR51" s="115"/>
      <c r="RS51" s="115"/>
      <c r="RT51" s="115"/>
      <c r="RU51" s="115"/>
      <c r="RV51" s="115"/>
      <c r="RW51" s="115"/>
      <c r="RX51" s="115"/>
      <c r="RY51" s="115"/>
      <c r="RZ51" s="115"/>
      <c r="SA51" s="115"/>
      <c r="SB51" s="115"/>
      <c r="SC51" s="115"/>
      <c r="SD51" s="115"/>
      <c r="SE51" s="115"/>
      <c r="SF51" s="115"/>
      <c r="SG51" s="115"/>
      <c r="SH51" s="115"/>
      <c r="SI51" s="115"/>
      <c r="SJ51" s="115"/>
      <c r="SK51" s="115"/>
      <c r="SL51" s="115"/>
      <c r="SM51" s="115"/>
      <c r="SN51" s="115"/>
      <c r="SO51" s="115"/>
      <c r="SP51" s="115"/>
      <c r="SQ51" s="115"/>
      <c r="SR51" s="115"/>
      <c r="SS51" s="115"/>
      <c r="ST51" s="115"/>
      <c r="SU51" s="115"/>
      <c r="SV51" s="115"/>
      <c r="SW51" s="115"/>
      <c r="SX51" s="115"/>
      <c r="SY51" s="115"/>
      <c r="SZ51" s="115"/>
      <c r="TA51" s="115"/>
      <c r="TB51" s="115"/>
      <c r="TC51" s="115"/>
      <c r="TD51" s="115"/>
      <c r="TE51" s="115"/>
      <c r="TF51" s="115"/>
      <c r="TG51" s="115"/>
      <c r="TH51" s="115"/>
      <c r="TI51" s="115"/>
      <c r="TJ51" s="115"/>
      <c r="TK51" s="115"/>
      <c r="TL51" s="115"/>
      <c r="TM51" s="115"/>
      <c r="TN51" s="115"/>
      <c r="TO51" s="115"/>
      <c r="TP51" s="115"/>
      <c r="TQ51" s="115"/>
      <c r="TR51" s="115"/>
      <c r="TS51" s="115"/>
      <c r="TT51" s="115"/>
      <c r="TU51" s="115"/>
      <c r="TV51" s="115"/>
      <c r="TW51" s="115"/>
      <c r="TX51" s="115"/>
      <c r="TY51" s="115"/>
      <c r="TZ51" s="115"/>
      <c r="UA51" s="115"/>
      <c r="UB51" s="115"/>
      <c r="UC51" s="115"/>
      <c r="UD51" s="115"/>
      <c r="UE51" s="115"/>
      <c r="UF51" s="115"/>
      <c r="UG51" s="115"/>
      <c r="UH51" s="115"/>
      <c r="UI51" s="115"/>
      <c r="UJ51" s="115"/>
      <c r="UK51" s="115"/>
      <c r="UL51" s="115"/>
      <c r="UM51" s="115"/>
      <c r="UN51" s="115"/>
      <c r="UO51" s="115"/>
      <c r="UP51" s="115"/>
      <c r="UQ51" s="115"/>
      <c r="UR51" s="115"/>
      <c r="US51" s="115"/>
      <c r="UT51" s="115"/>
      <c r="UU51" s="115"/>
      <c r="UV51" s="115"/>
      <c r="UW51" s="115"/>
      <c r="UX51" s="115"/>
      <c r="UY51" s="115"/>
      <c r="UZ51" s="115"/>
      <c r="VA51" s="115"/>
      <c r="VB51" s="115"/>
      <c r="VC51" s="115"/>
      <c r="VD51" s="115"/>
      <c r="VE51" s="115"/>
      <c r="VF51" s="115"/>
      <c r="VG51" s="115"/>
      <c r="VH51" s="115"/>
      <c r="VI51" s="115"/>
      <c r="VJ51" s="115"/>
      <c r="VK51" s="115"/>
      <c r="VL51" s="115"/>
      <c r="VM51" s="115"/>
      <c r="VN51" s="115"/>
      <c r="VO51" s="115"/>
      <c r="VP51" s="115"/>
      <c r="VQ51" s="115"/>
      <c r="VR51" s="115"/>
      <c r="VS51" s="115"/>
      <c r="VT51" s="115"/>
      <c r="VU51" s="115"/>
      <c r="VV51" s="115"/>
      <c r="VW51" s="115"/>
      <c r="VX51" s="115"/>
      <c r="VY51" s="115"/>
      <c r="VZ51" s="115"/>
      <c r="WA51" s="115"/>
      <c r="WB51" s="115"/>
      <c r="WC51" s="115"/>
      <c r="WD51" s="115"/>
      <c r="WE51" s="115"/>
      <c r="WF51" s="115"/>
      <c r="WG51" s="115"/>
      <c r="WH51" s="115"/>
      <c r="WI51" s="115"/>
      <c r="WJ51" s="115"/>
      <c r="WK51" s="115"/>
      <c r="WL51" s="115"/>
      <c r="WM51" s="115"/>
      <c r="WN51" s="115"/>
      <c r="WO51" s="115"/>
      <c r="WP51" s="115"/>
      <c r="WQ51" s="115"/>
      <c r="WR51" s="115"/>
      <c r="WS51" s="115"/>
      <c r="WT51" s="115"/>
      <c r="WU51" s="115"/>
      <c r="WV51" s="115"/>
      <c r="WW51" s="115"/>
      <c r="WX51" s="115"/>
      <c r="WY51" s="115"/>
      <c r="WZ51" s="115"/>
      <c r="XA51" s="115"/>
      <c r="XB51" s="115"/>
      <c r="XC51" s="115"/>
      <c r="XD51" s="115"/>
      <c r="XE51" s="115"/>
      <c r="XF51" s="115"/>
      <c r="XG51" s="115"/>
      <c r="XH51" s="115"/>
      <c r="XI51" s="115"/>
      <c r="XJ51" s="115"/>
      <c r="XK51" s="115"/>
      <c r="XL51" s="115"/>
      <c r="XM51" s="115"/>
      <c r="XN51" s="115"/>
      <c r="XO51" s="115"/>
      <c r="XP51" s="115"/>
      <c r="XQ51" s="115"/>
      <c r="XR51" s="115"/>
      <c r="XS51" s="115"/>
      <c r="XT51" s="115"/>
      <c r="XU51" s="115"/>
      <c r="XV51" s="115"/>
      <c r="XW51" s="115"/>
      <c r="XX51" s="115"/>
      <c r="XY51" s="115"/>
      <c r="XZ51" s="115"/>
      <c r="YA51" s="115"/>
      <c r="YB51" s="115"/>
      <c r="YC51" s="115"/>
      <c r="YD51" s="115"/>
      <c r="YE51" s="115"/>
      <c r="YF51" s="115"/>
      <c r="YG51" s="115"/>
      <c r="YH51" s="115"/>
      <c r="YI51" s="115"/>
      <c r="YJ51" s="115"/>
      <c r="YK51" s="115"/>
      <c r="YL51" s="115"/>
      <c r="YM51" s="115"/>
      <c r="YN51" s="115"/>
      <c r="YO51" s="115"/>
      <c r="YP51" s="115"/>
      <c r="YQ51" s="115"/>
      <c r="YR51" s="115"/>
      <c r="YS51" s="115"/>
      <c r="YT51" s="115"/>
      <c r="YU51" s="115"/>
      <c r="YV51" s="115"/>
      <c r="YW51" s="115"/>
      <c r="YX51" s="115"/>
      <c r="YY51" s="115"/>
      <c r="YZ51" s="115"/>
      <c r="ZA51" s="115"/>
      <c r="ZB51" s="115"/>
      <c r="ZC51" s="115"/>
      <c r="ZD51" s="115"/>
      <c r="ZE51" s="115"/>
      <c r="ZF51" s="115"/>
      <c r="ZG51" s="115"/>
      <c r="ZH51" s="115"/>
      <c r="ZI51" s="115"/>
      <c r="ZJ51" s="115"/>
      <c r="ZK51" s="115"/>
      <c r="ZL51" s="115"/>
      <c r="ZM51" s="115"/>
      <c r="ZN51" s="115"/>
      <c r="ZO51" s="115"/>
      <c r="ZP51" s="115"/>
      <c r="ZQ51" s="115"/>
      <c r="ZR51" s="115"/>
      <c r="ZS51" s="115"/>
      <c r="ZT51" s="115"/>
      <c r="ZU51" s="115"/>
      <c r="ZV51" s="115"/>
      <c r="ZW51" s="115"/>
      <c r="ZX51" s="115"/>
      <c r="ZY51" s="115"/>
      <c r="ZZ51" s="115"/>
      <c r="AAA51" s="115"/>
      <c r="AAB51" s="115"/>
      <c r="AAC51" s="115"/>
      <c r="AAD51" s="115"/>
      <c r="AAE51" s="115"/>
      <c r="AAF51" s="115"/>
      <c r="AAG51" s="115"/>
      <c r="AAH51" s="115"/>
      <c r="AAI51" s="115"/>
      <c r="AAJ51" s="115"/>
      <c r="AAK51" s="115"/>
      <c r="AAL51" s="115"/>
      <c r="AAM51" s="115"/>
      <c r="AAN51" s="115"/>
      <c r="AAO51" s="115"/>
      <c r="AAP51" s="115"/>
      <c r="AAQ51" s="115"/>
      <c r="AAR51" s="115"/>
      <c r="AAS51" s="115"/>
      <c r="AAT51" s="115"/>
      <c r="AAU51" s="115"/>
      <c r="AAV51" s="115"/>
      <c r="AAW51" s="115"/>
      <c r="AAX51" s="115"/>
      <c r="AAY51" s="115"/>
      <c r="AAZ51" s="115"/>
      <c r="ABA51" s="115"/>
      <c r="ABB51" s="115"/>
      <c r="ABC51" s="115"/>
      <c r="ABD51" s="115"/>
      <c r="ABE51" s="115"/>
      <c r="ABF51" s="115"/>
      <c r="ABG51" s="115"/>
      <c r="ABH51" s="115"/>
      <c r="ABI51" s="115"/>
      <c r="ABJ51" s="115"/>
      <c r="ABK51" s="115"/>
      <c r="ABL51" s="115"/>
      <c r="ABM51" s="115"/>
      <c r="ABN51" s="115"/>
      <c r="ABO51" s="115"/>
      <c r="ABP51" s="115"/>
      <c r="ABQ51" s="115"/>
      <c r="ABR51" s="115"/>
      <c r="ABS51" s="115"/>
      <c r="ABT51" s="115"/>
      <c r="ABU51" s="115"/>
      <c r="ABV51" s="115"/>
      <c r="ABW51" s="115"/>
      <c r="ABX51" s="115"/>
      <c r="ABY51" s="115"/>
      <c r="ABZ51" s="115"/>
      <c r="ACA51" s="115"/>
      <c r="ACB51" s="115"/>
      <c r="ACC51" s="115"/>
      <c r="ACD51" s="115"/>
      <c r="ACE51" s="115"/>
      <c r="ACF51" s="115"/>
      <c r="ACG51" s="115"/>
      <c r="ACH51" s="115"/>
      <c r="ACI51" s="115"/>
      <c r="ACJ51" s="115"/>
      <c r="ACK51" s="115"/>
      <c r="ACL51" s="115"/>
      <c r="ACM51" s="115"/>
      <c r="ACN51" s="115"/>
      <c r="ACO51" s="115"/>
      <c r="ACP51" s="115"/>
      <c r="ACQ51" s="115"/>
      <c r="ACR51" s="115"/>
      <c r="ACS51" s="115"/>
      <c r="ACT51" s="115"/>
      <c r="ACU51" s="115"/>
      <c r="ACV51" s="115"/>
      <c r="ACW51" s="115"/>
      <c r="ACX51" s="115"/>
      <c r="ACY51" s="115"/>
      <c r="ACZ51" s="115"/>
      <c r="ADA51" s="115"/>
      <c r="ADB51" s="115"/>
      <c r="ADC51" s="115"/>
      <c r="ADD51" s="115"/>
      <c r="ADE51" s="115"/>
      <c r="ADF51" s="115"/>
      <c r="ADG51" s="115"/>
      <c r="ADH51" s="115"/>
      <c r="ADI51" s="115"/>
      <c r="ADJ51" s="115"/>
      <c r="ADK51" s="115"/>
      <c r="ADL51" s="115"/>
      <c r="ADM51" s="115"/>
      <c r="ADN51" s="115"/>
      <c r="ADO51" s="115"/>
      <c r="ADP51" s="115"/>
      <c r="ADQ51" s="115"/>
      <c r="ADR51" s="115"/>
      <c r="ADS51" s="115"/>
      <c r="ADT51" s="115"/>
      <c r="ADU51" s="115"/>
      <c r="ADV51" s="115"/>
      <c r="ADW51" s="115"/>
      <c r="ADX51" s="115"/>
      <c r="ADY51" s="115"/>
      <c r="ADZ51" s="115"/>
      <c r="AEA51" s="115"/>
      <c r="AEB51" s="115"/>
      <c r="AEC51" s="115"/>
      <c r="AED51" s="115"/>
      <c r="AEE51" s="115"/>
      <c r="AEF51" s="115"/>
      <c r="AEG51" s="115"/>
      <c r="AEH51" s="115"/>
      <c r="AEI51" s="115"/>
      <c r="AEJ51" s="115"/>
      <c r="AEK51" s="115"/>
      <c r="AEL51" s="115"/>
      <c r="AEM51" s="115"/>
      <c r="AEN51" s="115"/>
      <c r="AEO51" s="115"/>
      <c r="AEP51" s="115"/>
      <c r="AEQ51" s="115"/>
      <c r="AER51" s="115"/>
      <c r="AES51" s="115"/>
      <c r="AET51" s="115"/>
      <c r="AEU51" s="115"/>
      <c r="AEV51" s="115"/>
      <c r="AEW51" s="115"/>
      <c r="AEX51" s="115"/>
      <c r="AEY51" s="115"/>
      <c r="AEZ51" s="115"/>
      <c r="AFA51" s="115"/>
      <c r="AFB51" s="115"/>
      <c r="AFC51" s="115"/>
      <c r="AFD51" s="115"/>
      <c r="AFE51" s="115"/>
      <c r="AFF51" s="115"/>
      <c r="AFG51" s="115"/>
      <c r="AFH51" s="115"/>
      <c r="AFI51" s="115"/>
      <c r="AFJ51" s="115"/>
      <c r="AFK51" s="115"/>
      <c r="AFL51" s="115"/>
      <c r="AFM51" s="115"/>
      <c r="AFN51" s="115"/>
      <c r="AFO51" s="115"/>
      <c r="AFP51" s="115"/>
      <c r="AFQ51" s="115"/>
      <c r="AFR51" s="115"/>
      <c r="AFS51" s="115"/>
      <c r="AFT51" s="115"/>
      <c r="AFU51" s="115"/>
      <c r="AFV51" s="115"/>
      <c r="AFW51" s="115"/>
      <c r="AFX51" s="115"/>
      <c r="AFY51" s="115"/>
      <c r="AFZ51" s="115"/>
      <c r="AGA51" s="115"/>
      <c r="AGB51" s="115"/>
      <c r="AGC51" s="115"/>
      <c r="AGD51" s="115"/>
      <c r="AGE51" s="115"/>
      <c r="AGF51" s="115"/>
      <c r="AGG51" s="115"/>
      <c r="AGH51" s="115"/>
      <c r="AGI51" s="115"/>
      <c r="AGJ51" s="115"/>
      <c r="AGK51" s="115"/>
      <c r="AGL51" s="115"/>
      <c r="AGM51" s="115"/>
      <c r="AGN51" s="115"/>
      <c r="AGO51" s="115"/>
      <c r="AGP51" s="115"/>
      <c r="AGQ51" s="115"/>
      <c r="AGR51" s="115"/>
      <c r="AGS51" s="115"/>
      <c r="AGT51" s="115"/>
      <c r="AGU51" s="115"/>
      <c r="AGV51" s="115"/>
      <c r="AGW51" s="115"/>
      <c r="AGX51" s="115"/>
      <c r="AGY51" s="115"/>
      <c r="AGZ51" s="115"/>
      <c r="AHA51" s="115"/>
      <c r="AHB51" s="115"/>
      <c r="AHC51" s="115"/>
      <c r="AHD51" s="115"/>
      <c r="AHE51" s="115"/>
      <c r="AHF51" s="115"/>
      <c r="AHG51" s="115"/>
      <c r="AHH51" s="115"/>
      <c r="AHI51" s="115"/>
      <c r="AHJ51" s="115"/>
      <c r="AHK51" s="115"/>
      <c r="AHL51" s="115"/>
      <c r="AHM51" s="115"/>
      <c r="AHN51" s="115"/>
      <c r="AHO51" s="115"/>
      <c r="AHP51" s="115"/>
      <c r="AHQ51" s="115"/>
      <c r="AHR51" s="115"/>
      <c r="AHS51" s="115"/>
      <c r="AHT51" s="115"/>
      <c r="AHU51" s="115"/>
      <c r="AHV51" s="115"/>
      <c r="AHW51" s="115"/>
      <c r="AHX51" s="115"/>
      <c r="AHY51" s="115"/>
      <c r="AHZ51" s="115"/>
      <c r="AIA51" s="115"/>
      <c r="AIB51" s="115"/>
      <c r="AIC51" s="115"/>
      <c r="AID51" s="115"/>
      <c r="AIE51" s="115"/>
      <c r="AIF51" s="115"/>
      <c r="AIG51" s="115"/>
      <c r="AIH51" s="115"/>
      <c r="AII51" s="115"/>
      <c r="AIJ51" s="115"/>
      <c r="AIK51" s="115"/>
      <c r="AIL51" s="115"/>
      <c r="AIM51" s="115"/>
      <c r="AIN51" s="115"/>
      <c r="AIO51" s="115"/>
      <c r="AIP51" s="115"/>
      <c r="AIQ51" s="115"/>
      <c r="AIR51" s="115"/>
      <c r="AIS51" s="115"/>
      <c r="AIT51" s="115"/>
      <c r="AIU51" s="115"/>
      <c r="AIV51" s="115"/>
      <c r="AIW51" s="115"/>
      <c r="AIX51" s="115"/>
      <c r="AIY51" s="115"/>
      <c r="AIZ51" s="115"/>
      <c r="AJA51" s="115"/>
      <c r="AJB51" s="115"/>
      <c r="AJC51" s="115"/>
      <c r="AJD51" s="115"/>
      <c r="AJE51" s="115"/>
      <c r="AJF51" s="115"/>
      <c r="AJG51" s="115"/>
      <c r="AJH51" s="115"/>
      <c r="AJI51" s="115"/>
      <c r="AJJ51" s="115"/>
      <c r="AJK51" s="115"/>
      <c r="AJL51" s="115"/>
      <c r="AJM51" s="115"/>
      <c r="AJN51" s="115"/>
      <c r="AJO51" s="115"/>
      <c r="AJP51" s="115"/>
      <c r="AJQ51" s="115"/>
      <c r="AJR51" s="115"/>
      <c r="AJS51" s="115"/>
      <c r="AJT51" s="115"/>
      <c r="AJU51" s="115"/>
      <c r="AJV51" s="115"/>
      <c r="AJW51" s="115"/>
      <c r="AJX51" s="115"/>
      <c r="AJY51" s="115"/>
      <c r="AJZ51" s="115"/>
      <c r="AKA51" s="115"/>
      <c r="AKB51" s="115"/>
      <c r="AKC51" s="115"/>
      <c r="AKD51" s="115"/>
      <c r="AKE51" s="115"/>
      <c r="AKF51" s="115"/>
      <c r="AKG51" s="115"/>
    </row>
    <row r="52" spans="1:969" s="114" customFormat="1" ht="138" customHeight="1" thickBot="1" x14ac:dyDescent="0.3">
      <c r="A52" s="115"/>
      <c r="B52" s="118"/>
      <c r="C52" s="403"/>
      <c r="D52" s="428"/>
      <c r="E52" s="321" t="s">
        <v>471</v>
      </c>
      <c r="F52" s="290" t="s">
        <v>456</v>
      </c>
      <c r="G52" s="292">
        <v>340000</v>
      </c>
      <c r="H52" s="293">
        <v>0</v>
      </c>
      <c r="I52" s="324">
        <v>100000</v>
      </c>
      <c r="J52" s="325">
        <v>240000</v>
      </c>
      <c r="K52" s="325">
        <v>0</v>
      </c>
      <c r="L52" s="325">
        <v>0</v>
      </c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>
        <v>100000</v>
      </c>
      <c r="Y52" s="325"/>
      <c r="Z52" s="325">
        <v>240000</v>
      </c>
      <c r="AA52" s="325"/>
      <c r="AB52" s="325"/>
      <c r="AC52" s="325"/>
      <c r="AD52" s="325"/>
      <c r="AE52" s="113">
        <f t="shared" si="0"/>
        <v>0</v>
      </c>
      <c r="AF52" s="117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5"/>
      <c r="BN52" s="115"/>
      <c r="BO52" s="115"/>
      <c r="BP52" s="115"/>
      <c r="BQ52" s="115"/>
      <c r="BR52" s="115"/>
      <c r="BS52" s="115"/>
      <c r="BT52" s="115"/>
      <c r="BU52" s="115"/>
      <c r="BV52" s="115"/>
      <c r="BW52" s="115"/>
      <c r="BX52" s="115"/>
      <c r="BY52" s="115"/>
      <c r="BZ52" s="115"/>
      <c r="CA52" s="115"/>
      <c r="CB52" s="115"/>
      <c r="CC52" s="115"/>
      <c r="CD52" s="115"/>
      <c r="CE52" s="115"/>
      <c r="CF52" s="115"/>
      <c r="CG52" s="115"/>
      <c r="CH52" s="115"/>
      <c r="CI52" s="115"/>
      <c r="CJ52" s="115"/>
      <c r="CK52" s="115"/>
      <c r="CL52" s="115"/>
      <c r="CM52" s="115"/>
      <c r="CN52" s="115"/>
      <c r="CO52" s="115"/>
      <c r="CP52" s="115"/>
      <c r="CQ52" s="115"/>
      <c r="CR52" s="115"/>
      <c r="CS52" s="115"/>
      <c r="CT52" s="115"/>
      <c r="CU52" s="115"/>
      <c r="CV52" s="115"/>
      <c r="CW52" s="115"/>
      <c r="CX52" s="115"/>
      <c r="CY52" s="115"/>
      <c r="CZ52" s="115"/>
      <c r="DA52" s="115"/>
      <c r="DB52" s="115"/>
      <c r="DC52" s="115"/>
      <c r="DD52" s="115"/>
      <c r="DE52" s="115"/>
      <c r="DF52" s="115"/>
      <c r="DG52" s="115"/>
      <c r="DH52" s="115"/>
      <c r="DI52" s="115"/>
      <c r="DJ52" s="115"/>
      <c r="DK52" s="115"/>
      <c r="DL52" s="115"/>
      <c r="DM52" s="115"/>
      <c r="DN52" s="115"/>
      <c r="DO52" s="115"/>
      <c r="DP52" s="115"/>
      <c r="DQ52" s="115"/>
      <c r="DR52" s="115"/>
      <c r="DS52" s="115"/>
      <c r="DT52" s="115"/>
      <c r="DU52" s="115"/>
      <c r="DV52" s="115"/>
      <c r="DW52" s="115"/>
      <c r="DX52" s="115"/>
      <c r="DY52" s="115"/>
      <c r="DZ52" s="115"/>
      <c r="EA52" s="115"/>
      <c r="EB52" s="115"/>
      <c r="EC52" s="115"/>
      <c r="ED52" s="115"/>
      <c r="EE52" s="115"/>
      <c r="EF52" s="115"/>
      <c r="EG52" s="115"/>
      <c r="EH52" s="115"/>
      <c r="EI52" s="115"/>
      <c r="EJ52" s="115"/>
      <c r="EK52" s="115"/>
      <c r="EL52" s="115"/>
      <c r="EM52" s="115"/>
      <c r="EN52" s="115"/>
      <c r="EO52" s="115"/>
      <c r="EP52" s="115"/>
      <c r="EQ52" s="115"/>
      <c r="ER52" s="115"/>
      <c r="ES52" s="115"/>
      <c r="ET52" s="115"/>
      <c r="EU52" s="115"/>
      <c r="EV52" s="115"/>
      <c r="EW52" s="115"/>
      <c r="EX52" s="115"/>
      <c r="EY52" s="115"/>
      <c r="EZ52" s="115"/>
      <c r="FA52" s="115"/>
      <c r="FB52" s="115"/>
      <c r="FC52" s="115"/>
      <c r="FD52" s="115"/>
      <c r="FE52" s="115"/>
      <c r="FF52" s="115"/>
      <c r="FG52" s="115"/>
      <c r="FH52" s="115"/>
      <c r="FI52" s="115"/>
      <c r="FJ52" s="115"/>
      <c r="FK52" s="115"/>
      <c r="FL52" s="115"/>
      <c r="FM52" s="115"/>
      <c r="FN52" s="115"/>
      <c r="FO52" s="115"/>
      <c r="FP52" s="115"/>
      <c r="FQ52" s="115"/>
      <c r="FR52" s="115"/>
      <c r="FS52" s="115"/>
      <c r="FT52" s="115"/>
      <c r="FU52" s="115"/>
      <c r="FV52" s="115"/>
      <c r="FW52" s="115"/>
      <c r="FX52" s="115"/>
      <c r="FY52" s="115"/>
      <c r="FZ52" s="115"/>
      <c r="GA52" s="115"/>
      <c r="GB52" s="115"/>
      <c r="GC52" s="115"/>
      <c r="GD52" s="115"/>
      <c r="GE52" s="115"/>
      <c r="GF52" s="115"/>
      <c r="GG52" s="115"/>
      <c r="GH52" s="115"/>
      <c r="GI52" s="115"/>
      <c r="GJ52" s="115"/>
      <c r="GK52" s="115"/>
      <c r="GL52" s="115"/>
      <c r="GM52" s="115"/>
      <c r="GN52" s="115"/>
      <c r="GO52" s="115"/>
      <c r="GP52" s="115"/>
      <c r="GQ52" s="115"/>
      <c r="GR52" s="115"/>
      <c r="GS52" s="115"/>
      <c r="GT52" s="115"/>
      <c r="GU52" s="115"/>
      <c r="GV52" s="115"/>
      <c r="GW52" s="115"/>
      <c r="GX52" s="115"/>
      <c r="GY52" s="115"/>
      <c r="GZ52" s="115"/>
      <c r="HA52" s="115"/>
      <c r="HB52" s="115"/>
      <c r="HC52" s="115"/>
      <c r="HD52" s="115"/>
      <c r="HE52" s="115"/>
      <c r="HF52" s="115"/>
      <c r="HG52" s="115"/>
      <c r="HH52" s="115"/>
      <c r="HI52" s="115"/>
      <c r="HJ52" s="115"/>
      <c r="HK52" s="115"/>
      <c r="HL52" s="115"/>
      <c r="HM52" s="115"/>
      <c r="HN52" s="115"/>
      <c r="HO52" s="115"/>
      <c r="HP52" s="115"/>
      <c r="HQ52" s="115"/>
      <c r="HR52" s="115"/>
      <c r="HS52" s="115"/>
      <c r="HT52" s="115"/>
      <c r="HU52" s="115"/>
      <c r="HV52" s="115"/>
      <c r="HW52" s="115"/>
      <c r="HX52" s="115"/>
      <c r="HY52" s="115"/>
      <c r="HZ52" s="115"/>
      <c r="IA52" s="115"/>
      <c r="IB52" s="115"/>
      <c r="IC52" s="115"/>
      <c r="ID52" s="115"/>
      <c r="IE52" s="115"/>
      <c r="IF52" s="115"/>
      <c r="IG52" s="115"/>
      <c r="IH52" s="115"/>
      <c r="II52" s="115"/>
      <c r="IJ52" s="115"/>
      <c r="IK52" s="115"/>
      <c r="IL52" s="115"/>
      <c r="IM52" s="115"/>
      <c r="IN52" s="115"/>
      <c r="IO52" s="115"/>
      <c r="IP52" s="115"/>
      <c r="IQ52" s="115"/>
      <c r="IR52" s="115"/>
      <c r="IS52" s="115"/>
      <c r="IT52" s="115"/>
      <c r="IU52" s="115"/>
      <c r="IV52" s="115"/>
      <c r="IW52" s="115"/>
      <c r="IX52" s="115"/>
      <c r="IY52" s="115"/>
      <c r="IZ52" s="115"/>
      <c r="JA52" s="115"/>
      <c r="JB52" s="115"/>
      <c r="JC52" s="115"/>
      <c r="JD52" s="115"/>
      <c r="JE52" s="115"/>
      <c r="JF52" s="115"/>
      <c r="JG52" s="115"/>
      <c r="JH52" s="115"/>
      <c r="JI52" s="115"/>
      <c r="JJ52" s="115"/>
      <c r="JK52" s="115"/>
      <c r="JL52" s="115"/>
      <c r="JM52" s="115"/>
      <c r="JN52" s="115"/>
      <c r="JO52" s="115"/>
      <c r="JP52" s="115"/>
      <c r="JQ52" s="115"/>
      <c r="JR52" s="115"/>
      <c r="JS52" s="115"/>
      <c r="JT52" s="115"/>
      <c r="JU52" s="115"/>
      <c r="JV52" s="115"/>
      <c r="JW52" s="115"/>
      <c r="JX52" s="115"/>
      <c r="JY52" s="115"/>
      <c r="JZ52" s="115"/>
      <c r="KA52" s="115"/>
      <c r="KB52" s="115"/>
      <c r="KC52" s="115"/>
      <c r="KD52" s="115"/>
      <c r="KE52" s="115"/>
      <c r="KF52" s="115"/>
      <c r="KG52" s="115"/>
      <c r="KH52" s="115"/>
      <c r="KI52" s="115"/>
      <c r="KJ52" s="115"/>
      <c r="KK52" s="115"/>
      <c r="KL52" s="115"/>
      <c r="KM52" s="115"/>
      <c r="KN52" s="115"/>
      <c r="KO52" s="115"/>
      <c r="KP52" s="115"/>
      <c r="KQ52" s="115"/>
      <c r="KR52" s="115"/>
      <c r="KS52" s="115"/>
      <c r="KT52" s="115"/>
      <c r="KU52" s="115"/>
      <c r="KV52" s="115"/>
      <c r="KW52" s="115"/>
      <c r="KX52" s="115"/>
      <c r="KY52" s="115"/>
      <c r="KZ52" s="115"/>
      <c r="LA52" s="115"/>
      <c r="LB52" s="115"/>
      <c r="LC52" s="115"/>
      <c r="LD52" s="115"/>
      <c r="LE52" s="115"/>
      <c r="LF52" s="115"/>
      <c r="LG52" s="115"/>
      <c r="LH52" s="115"/>
      <c r="LI52" s="115"/>
      <c r="LJ52" s="115"/>
      <c r="LK52" s="115"/>
      <c r="LL52" s="115"/>
      <c r="LM52" s="115"/>
      <c r="LN52" s="115"/>
      <c r="LO52" s="115"/>
      <c r="LP52" s="115"/>
      <c r="LQ52" s="115"/>
      <c r="LR52" s="115"/>
      <c r="LS52" s="115"/>
      <c r="LT52" s="115"/>
      <c r="LU52" s="115"/>
      <c r="LV52" s="115"/>
      <c r="LW52" s="115"/>
      <c r="LX52" s="115"/>
      <c r="LY52" s="115"/>
      <c r="LZ52" s="115"/>
      <c r="MA52" s="115"/>
      <c r="MB52" s="115"/>
      <c r="MC52" s="115"/>
      <c r="MD52" s="115"/>
      <c r="ME52" s="115"/>
      <c r="MF52" s="115"/>
      <c r="MG52" s="115"/>
      <c r="MH52" s="115"/>
      <c r="MI52" s="115"/>
      <c r="MJ52" s="115"/>
      <c r="MK52" s="115"/>
      <c r="ML52" s="115"/>
      <c r="MM52" s="115"/>
      <c r="MN52" s="115"/>
      <c r="MO52" s="115"/>
      <c r="MP52" s="115"/>
      <c r="MQ52" s="115"/>
      <c r="MR52" s="115"/>
      <c r="MS52" s="115"/>
      <c r="MT52" s="115"/>
      <c r="MU52" s="115"/>
      <c r="MV52" s="115"/>
      <c r="MW52" s="115"/>
      <c r="MX52" s="115"/>
      <c r="MY52" s="115"/>
      <c r="MZ52" s="115"/>
      <c r="NA52" s="115"/>
      <c r="NB52" s="115"/>
      <c r="NC52" s="115"/>
      <c r="ND52" s="115"/>
      <c r="NE52" s="115"/>
      <c r="NF52" s="115"/>
      <c r="NG52" s="115"/>
      <c r="NH52" s="115"/>
      <c r="NI52" s="115"/>
      <c r="NJ52" s="115"/>
      <c r="NK52" s="115"/>
      <c r="NL52" s="115"/>
      <c r="NM52" s="115"/>
      <c r="NN52" s="115"/>
      <c r="NO52" s="115"/>
      <c r="NP52" s="115"/>
      <c r="NQ52" s="115"/>
      <c r="NR52" s="115"/>
      <c r="NS52" s="115"/>
      <c r="NT52" s="115"/>
      <c r="NU52" s="115"/>
      <c r="NV52" s="115"/>
      <c r="NW52" s="115"/>
      <c r="NX52" s="115"/>
      <c r="NY52" s="115"/>
      <c r="NZ52" s="115"/>
      <c r="OA52" s="115"/>
      <c r="OB52" s="115"/>
      <c r="OC52" s="115"/>
      <c r="OD52" s="115"/>
      <c r="OE52" s="115"/>
      <c r="OF52" s="115"/>
      <c r="OG52" s="115"/>
      <c r="OH52" s="115"/>
      <c r="OI52" s="115"/>
      <c r="OJ52" s="115"/>
      <c r="OK52" s="115"/>
      <c r="OL52" s="115"/>
      <c r="OM52" s="115"/>
      <c r="ON52" s="115"/>
      <c r="OO52" s="115"/>
      <c r="OP52" s="115"/>
      <c r="OQ52" s="115"/>
      <c r="OR52" s="115"/>
      <c r="OS52" s="115"/>
      <c r="OT52" s="115"/>
      <c r="OU52" s="115"/>
      <c r="OV52" s="115"/>
      <c r="OW52" s="115"/>
      <c r="OX52" s="115"/>
      <c r="OY52" s="115"/>
      <c r="OZ52" s="115"/>
      <c r="PA52" s="115"/>
      <c r="PB52" s="115"/>
      <c r="PC52" s="115"/>
      <c r="PD52" s="115"/>
      <c r="PE52" s="115"/>
      <c r="PF52" s="115"/>
      <c r="PG52" s="115"/>
      <c r="PH52" s="115"/>
      <c r="PI52" s="115"/>
      <c r="PJ52" s="115"/>
      <c r="PK52" s="115"/>
      <c r="PL52" s="115"/>
      <c r="PM52" s="115"/>
      <c r="PN52" s="115"/>
      <c r="PO52" s="115"/>
      <c r="PP52" s="115"/>
      <c r="PQ52" s="115"/>
      <c r="PR52" s="115"/>
      <c r="PS52" s="115"/>
      <c r="PT52" s="115"/>
      <c r="PU52" s="115"/>
      <c r="PV52" s="115"/>
      <c r="PW52" s="115"/>
      <c r="PX52" s="115"/>
      <c r="PY52" s="115"/>
      <c r="PZ52" s="115"/>
      <c r="QA52" s="115"/>
      <c r="QB52" s="115"/>
      <c r="QC52" s="115"/>
      <c r="QD52" s="115"/>
      <c r="QE52" s="115"/>
      <c r="QF52" s="115"/>
      <c r="QG52" s="115"/>
      <c r="QH52" s="115"/>
      <c r="QI52" s="115"/>
      <c r="QJ52" s="115"/>
      <c r="QK52" s="115"/>
      <c r="QL52" s="115"/>
      <c r="QM52" s="115"/>
      <c r="QN52" s="115"/>
      <c r="QO52" s="115"/>
      <c r="QP52" s="115"/>
      <c r="QQ52" s="115"/>
      <c r="QR52" s="115"/>
      <c r="QS52" s="115"/>
      <c r="QT52" s="115"/>
      <c r="QU52" s="115"/>
      <c r="QV52" s="115"/>
      <c r="QW52" s="115"/>
      <c r="QX52" s="115"/>
      <c r="QY52" s="115"/>
      <c r="QZ52" s="115"/>
      <c r="RA52" s="115"/>
      <c r="RB52" s="115"/>
      <c r="RC52" s="115"/>
      <c r="RD52" s="115"/>
      <c r="RE52" s="115"/>
      <c r="RF52" s="115"/>
      <c r="RG52" s="115"/>
      <c r="RH52" s="115"/>
      <c r="RI52" s="115"/>
      <c r="RJ52" s="115"/>
      <c r="RK52" s="115"/>
      <c r="RL52" s="115"/>
      <c r="RM52" s="115"/>
      <c r="RN52" s="115"/>
      <c r="RO52" s="115"/>
      <c r="RP52" s="115"/>
      <c r="RQ52" s="115"/>
      <c r="RR52" s="115"/>
      <c r="RS52" s="115"/>
      <c r="RT52" s="115"/>
      <c r="RU52" s="115"/>
      <c r="RV52" s="115"/>
      <c r="RW52" s="115"/>
      <c r="RX52" s="115"/>
      <c r="RY52" s="115"/>
      <c r="RZ52" s="115"/>
      <c r="SA52" s="115"/>
      <c r="SB52" s="115"/>
      <c r="SC52" s="115"/>
      <c r="SD52" s="115"/>
      <c r="SE52" s="115"/>
      <c r="SF52" s="115"/>
      <c r="SG52" s="115"/>
      <c r="SH52" s="115"/>
      <c r="SI52" s="115"/>
      <c r="SJ52" s="115"/>
      <c r="SK52" s="115"/>
      <c r="SL52" s="115"/>
      <c r="SM52" s="115"/>
      <c r="SN52" s="115"/>
      <c r="SO52" s="115"/>
      <c r="SP52" s="115"/>
      <c r="SQ52" s="115"/>
      <c r="SR52" s="115"/>
      <c r="SS52" s="115"/>
      <c r="ST52" s="115"/>
      <c r="SU52" s="115"/>
      <c r="SV52" s="115"/>
      <c r="SW52" s="115"/>
      <c r="SX52" s="115"/>
      <c r="SY52" s="115"/>
      <c r="SZ52" s="115"/>
      <c r="TA52" s="115"/>
      <c r="TB52" s="115"/>
      <c r="TC52" s="115"/>
      <c r="TD52" s="115"/>
      <c r="TE52" s="115"/>
      <c r="TF52" s="115"/>
      <c r="TG52" s="115"/>
      <c r="TH52" s="115"/>
      <c r="TI52" s="115"/>
      <c r="TJ52" s="115"/>
      <c r="TK52" s="115"/>
      <c r="TL52" s="115"/>
      <c r="TM52" s="115"/>
      <c r="TN52" s="115"/>
      <c r="TO52" s="115"/>
      <c r="TP52" s="115"/>
      <c r="TQ52" s="115"/>
      <c r="TR52" s="115"/>
      <c r="TS52" s="115"/>
      <c r="TT52" s="115"/>
      <c r="TU52" s="115"/>
      <c r="TV52" s="115"/>
      <c r="TW52" s="115"/>
      <c r="TX52" s="115"/>
      <c r="TY52" s="115"/>
      <c r="TZ52" s="115"/>
      <c r="UA52" s="115"/>
      <c r="UB52" s="115"/>
      <c r="UC52" s="115"/>
      <c r="UD52" s="115"/>
      <c r="UE52" s="115"/>
      <c r="UF52" s="115"/>
      <c r="UG52" s="115"/>
      <c r="UH52" s="115"/>
      <c r="UI52" s="115"/>
      <c r="UJ52" s="115"/>
      <c r="UK52" s="115"/>
      <c r="UL52" s="115"/>
      <c r="UM52" s="115"/>
      <c r="UN52" s="115"/>
      <c r="UO52" s="115"/>
      <c r="UP52" s="115"/>
      <c r="UQ52" s="115"/>
      <c r="UR52" s="115"/>
      <c r="US52" s="115"/>
      <c r="UT52" s="115"/>
      <c r="UU52" s="115"/>
      <c r="UV52" s="115"/>
      <c r="UW52" s="115"/>
      <c r="UX52" s="115"/>
      <c r="UY52" s="115"/>
      <c r="UZ52" s="115"/>
      <c r="VA52" s="115"/>
      <c r="VB52" s="115"/>
      <c r="VC52" s="115"/>
      <c r="VD52" s="115"/>
      <c r="VE52" s="115"/>
      <c r="VF52" s="115"/>
      <c r="VG52" s="115"/>
      <c r="VH52" s="115"/>
      <c r="VI52" s="115"/>
      <c r="VJ52" s="115"/>
      <c r="VK52" s="115"/>
      <c r="VL52" s="115"/>
      <c r="VM52" s="115"/>
      <c r="VN52" s="115"/>
      <c r="VO52" s="115"/>
      <c r="VP52" s="115"/>
      <c r="VQ52" s="115"/>
      <c r="VR52" s="115"/>
      <c r="VS52" s="115"/>
      <c r="VT52" s="115"/>
      <c r="VU52" s="115"/>
      <c r="VV52" s="115"/>
      <c r="VW52" s="115"/>
      <c r="VX52" s="115"/>
      <c r="VY52" s="115"/>
      <c r="VZ52" s="115"/>
      <c r="WA52" s="115"/>
      <c r="WB52" s="115"/>
      <c r="WC52" s="115"/>
      <c r="WD52" s="115"/>
      <c r="WE52" s="115"/>
      <c r="WF52" s="115"/>
      <c r="WG52" s="115"/>
      <c r="WH52" s="115"/>
      <c r="WI52" s="115"/>
      <c r="WJ52" s="115"/>
      <c r="WK52" s="115"/>
      <c r="WL52" s="115"/>
      <c r="WM52" s="115"/>
      <c r="WN52" s="115"/>
      <c r="WO52" s="115"/>
      <c r="WP52" s="115"/>
      <c r="WQ52" s="115"/>
      <c r="WR52" s="115"/>
      <c r="WS52" s="115"/>
      <c r="WT52" s="115"/>
      <c r="WU52" s="115"/>
      <c r="WV52" s="115"/>
      <c r="WW52" s="115"/>
      <c r="WX52" s="115"/>
      <c r="WY52" s="115"/>
      <c r="WZ52" s="115"/>
      <c r="XA52" s="115"/>
      <c r="XB52" s="115"/>
      <c r="XC52" s="115"/>
      <c r="XD52" s="115"/>
      <c r="XE52" s="115"/>
      <c r="XF52" s="115"/>
      <c r="XG52" s="115"/>
      <c r="XH52" s="115"/>
      <c r="XI52" s="115"/>
      <c r="XJ52" s="115"/>
      <c r="XK52" s="115"/>
      <c r="XL52" s="115"/>
      <c r="XM52" s="115"/>
      <c r="XN52" s="115"/>
      <c r="XO52" s="115"/>
      <c r="XP52" s="115"/>
      <c r="XQ52" s="115"/>
      <c r="XR52" s="115"/>
      <c r="XS52" s="115"/>
      <c r="XT52" s="115"/>
      <c r="XU52" s="115"/>
      <c r="XV52" s="115"/>
      <c r="XW52" s="115"/>
      <c r="XX52" s="115"/>
      <c r="XY52" s="115"/>
      <c r="XZ52" s="115"/>
      <c r="YA52" s="115"/>
      <c r="YB52" s="115"/>
      <c r="YC52" s="115"/>
      <c r="YD52" s="115"/>
      <c r="YE52" s="115"/>
      <c r="YF52" s="115"/>
      <c r="YG52" s="115"/>
      <c r="YH52" s="115"/>
      <c r="YI52" s="115"/>
      <c r="YJ52" s="115"/>
      <c r="YK52" s="115"/>
      <c r="YL52" s="115"/>
      <c r="YM52" s="115"/>
      <c r="YN52" s="115"/>
      <c r="YO52" s="115"/>
      <c r="YP52" s="115"/>
      <c r="YQ52" s="115"/>
      <c r="YR52" s="115"/>
      <c r="YS52" s="115"/>
      <c r="YT52" s="115"/>
      <c r="YU52" s="115"/>
      <c r="YV52" s="115"/>
      <c r="YW52" s="115"/>
      <c r="YX52" s="115"/>
      <c r="YY52" s="115"/>
      <c r="YZ52" s="115"/>
      <c r="ZA52" s="115"/>
      <c r="ZB52" s="115"/>
      <c r="ZC52" s="115"/>
      <c r="ZD52" s="115"/>
      <c r="ZE52" s="115"/>
      <c r="ZF52" s="115"/>
      <c r="ZG52" s="115"/>
      <c r="ZH52" s="115"/>
      <c r="ZI52" s="115"/>
      <c r="ZJ52" s="115"/>
      <c r="ZK52" s="115"/>
      <c r="ZL52" s="115"/>
      <c r="ZM52" s="115"/>
      <c r="ZN52" s="115"/>
      <c r="ZO52" s="115"/>
      <c r="ZP52" s="115"/>
      <c r="ZQ52" s="115"/>
      <c r="ZR52" s="115"/>
      <c r="ZS52" s="115"/>
      <c r="ZT52" s="115"/>
      <c r="ZU52" s="115"/>
      <c r="ZV52" s="115"/>
      <c r="ZW52" s="115"/>
      <c r="ZX52" s="115"/>
      <c r="ZY52" s="115"/>
      <c r="ZZ52" s="115"/>
      <c r="AAA52" s="115"/>
      <c r="AAB52" s="115"/>
      <c r="AAC52" s="115"/>
      <c r="AAD52" s="115"/>
      <c r="AAE52" s="115"/>
      <c r="AAF52" s="115"/>
      <c r="AAG52" s="115"/>
      <c r="AAH52" s="115"/>
      <c r="AAI52" s="115"/>
      <c r="AAJ52" s="115"/>
      <c r="AAK52" s="115"/>
      <c r="AAL52" s="115"/>
      <c r="AAM52" s="115"/>
      <c r="AAN52" s="115"/>
      <c r="AAO52" s="115"/>
      <c r="AAP52" s="115"/>
      <c r="AAQ52" s="115"/>
      <c r="AAR52" s="115"/>
      <c r="AAS52" s="115"/>
      <c r="AAT52" s="115"/>
      <c r="AAU52" s="115"/>
      <c r="AAV52" s="115"/>
      <c r="AAW52" s="115"/>
      <c r="AAX52" s="115"/>
      <c r="AAY52" s="115"/>
      <c r="AAZ52" s="115"/>
      <c r="ABA52" s="115"/>
      <c r="ABB52" s="115"/>
      <c r="ABC52" s="115"/>
      <c r="ABD52" s="115"/>
      <c r="ABE52" s="115"/>
      <c r="ABF52" s="115"/>
      <c r="ABG52" s="115"/>
      <c r="ABH52" s="115"/>
      <c r="ABI52" s="115"/>
      <c r="ABJ52" s="115"/>
      <c r="ABK52" s="115"/>
      <c r="ABL52" s="115"/>
      <c r="ABM52" s="115"/>
      <c r="ABN52" s="115"/>
      <c r="ABO52" s="115"/>
      <c r="ABP52" s="115"/>
      <c r="ABQ52" s="115"/>
      <c r="ABR52" s="115"/>
      <c r="ABS52" s="115"/>
      <c r="ABT52" s="115"/>
      <c r="ABU52" s="115"/>
      <c r="ABV52" s="115"/>
      <c r="ABW52" s="115"/>
      <c r="ABX52" s="115"/>
      <c r="ABY52" s="115"/>
      <c r="ABZ52" s="115"/>
      <c r="ACA52" s="115"/>
      <c r="ACB52" s="115"/>
      <c r="ACC52" s="115"/>
      <c r="ACD52" s="115"/>
      <c r="ACE52" s="115"/>
      <c r="ACF52" s="115"/>
      <c r="ACG52" s="115"/>
      <c r="ACH52" s="115"/>
      <c r="ACI52" s="115"/>
      <c r="ACJ52" s="115"/>
      <c r="ACK52" s="115"/>
      <c r="ACL52" s="115"/>
      <c r="ACM52" s="115"/>
      <c r="ACN52" s="115"/>
      <c r="ACO52" s="115"/>
      <c r="ACP52" s="115"/>
      <c r="ACQ52" s="115"/>
      <c r="ACR52" s="115"/>
      <c r="ACS52" s="115"/>
      <c r="ACT52" s="115"/>
      <c r="ACU52" s="115"/>
      <c r="ACV52" s="115"/>
      <c r="ACW52" s="115"/>
      <c r="ACX52" s="115"/>
      <c r="ACY52" s="115"/>
      <c r="ACZ52" s="115"/>
      <c r="ADA52" s="115"/>
      <c r="ADB52" s="115"/>
      <c r="ADC52" s="115"/>
      <c r="ADD52" s="115"/>
      <c r="ADE52" s="115"/>
      <c r="ADF52" s="115"/>
      <c r="ADG52" s="115"/>
      <c r="ADH52" s="115"/>
      <c r="ADI52" s="115"/>
      <c r="ADJ52" s="115"/>
      <c r="ADK52" s="115"/>
      <c r="ADL52" s="115"/>
      <c r="ADM52" s="115"/>
      <c r="ADN52" s="115"/>
      <c r="ADO52" s="115"/>
      <c r="ADP52" s="115"/>
      <c r="ADQ52" s="115"/>
      <c r="ADR52" s="115"/>
      <c r="ADS52" s="115"/>
      <c r="ADT52" s="115"/>
      <c r="ADU52" s="115"/>
      <c r="ADV52" s="115"/>
      <c r="ADW52" s="115"/>
      <c r="ADX52" s="115"/>
      <c r="ADY52" s="115"/>
      <c r="ADZ52" s="115"/>
      <c r="AEA52" s="115"/>
      <c r="AEB52" s="115"/>
      <c r="AEC52" s="115"/>
      <c r="AED52" s="115"/>
      <c r="AEE52" s="115"/>
      <c r="AEF52" s="115"/>
      <c r="AEG52" s="115"/>
      <c r="AEH52" s="115"/>
      <c r="AEI52" s="115"/>
      <c r="AEJ52" s="115"/>
      <c r="AEK52" s="115"/>
      <c r="AEL52" s="115"/>
      <c r="AEM52" s="115"/>
      <c r="AEN52" s="115"/>
      <c r="AEO52" s="115"/>
      <c r="AEP52" s="115"/>
      <c r="AEQ52" s="115"/>
      <c r="AER52" s="115"/>
      <c r="AES52" s="115"/>
      <c r="AET52" s="115"/>
      <c r="AEU52" s="115"/>
      <c r="AEV52" s="115"/>
      <c r="AEW52" s="115"/>
      <c r="AEX52" s="115"/>
      <c r="AEY52" s="115"/>
      <c r="AEZ52" s="115"/>
      <c r="AFA52" s="115"/>
      <c r="AFB52" s="115"/>
      <c r="AFC52" s="115"/>
      <c r="AFD52" s="115"/>
      <c r="AFE52" s="115"/>
      <c r="AFF52" s="115"/>
      <c r="AFG52" s="115"/>
      <c r="AFH52" s="115"/>
      <c r="AFI52" s="115"/>
      <c r="AFJ52" s="115"/>
      <c r="AFK52" s="115"/>
      <c r="AFL52" s="115"/>
      <c r="AFM52" s="115"/>
      <c r="AFN52" s="115"/>
      <c r="AFO52" s="115"/>
      <c r="AFP52" s="115"/>
      <c r="AFQ52" s="115"/>
      <c r="AFR52" s="115"/>
      <c r="AFS52" s="115"/>
      <c r="AFT52" s="115"/>
      <c r="AFU52" s="115"/>
      <c r="AFV52" s="115"/>
      <c r="AFW52" s="115"/>
      <c r="AFX52" s="115"/>
      <c r="AFY52" s="115"/>
      <c r="AFZ52" s="115"/>
      <c r="AGA52" s="115"/>
      <c r="AGB52" s="115"/>
      <c r="AGC52" s="115"/>
      <c r="AGD52" s="115"/>
      <c r="AGE52" s="115"/>
      <c r="AGF52" s="115"/>
      <c r="AGG52" s="115"/>
      <c r="AGH52" s="115"/>
      <c r="AGI52" s="115"/>
      <c r="AGJ52" s="115"/>
      <c r="AGK52" s="115"/>
      <c r="AGL52" s="115"/>
      <c r="AGM52" s="115"/>
      <c r="AGN52" s="115"/>
      <c r="AGO52" s="115"/>
      <c r="AGP52" s="115"/>
      <c r="AGQ52" s="115"/>
      <c r="AGR52" s="115"/>
      <c r="AGS52" s="115"/>
      <c r="AGT52" s="115"/>
      <c r="AGU52" s="115"/>
      <c r="AGV52" s="115"/>
      <c r="AGW52" s="115"/>
      <c r="AGX52" s="115"/>
      <c r="AGY52" s="115"/>
      <c r="AGZ52" s="115"/>
      <c r="AHA52" s="115"/>
      <c r="AHB52" s="115"/>
      <c r="AHC52" s="115"/>
      <c r="AHD52" s="115"/>
      <c r="AHE52" s="115"/>
      <c r="AHF52" s="115"/>
      <c r="AHG52" s="115"/>
      <c r="AHH52" s="115"/>
      <c r="AHI52" s="115"/>
      <c r="AHJ52" s="115"/>
      <c r="AHK52" s="115"/>
      <c r="AHL52" s="115"/>
      <c r="AHM52" s="115"/>
      <c r="AHN52" s="115"/>
      <c r="AHO52" s="115"/>
      <c r="AHP52" s="115"/>
      <c r="AHQ52" s="115"/>
      <c r="AHR52" s="115"/>
      <c r="AHS52" s="115"/>
      <c r="AHT52" s="115"/>
      <c r="AHU52" s="115"/>
      <c r="AHV52" s="115"/>
      <c r="AHW52" s="115"/>
      <c r="AHX52" s="115"/>
      <c r="AHY52" s="115"/>
      <c r="AHZ52" s="115"/>
      <c r="AIA52" s="115"/>
      <c r="AIB52" s="115"/>
      <c r="AIC52" s="115"/>
      <c r="AID52" s="115"/>
      <c r="AIE52" s="115"/>
      <c r="AIF52" s="115"/>
      <c r="AIG52" s="115"/>
      <c r="AIH52" s="115"/>
      <c r="AII52" s="115"/>
      <c r="AIJ52" s="115"/>
      <c r="AIK52" s="115"/>
      <c r="AIL52" s="115"/>
      <c r="AIM52" s="115"/>
      <c r="AIN52" s="115"/>
      <c r="AIO52" s="115"/>
      <c r="AIP52" s="115"/>
      <c r="AIQ52" s="115"/>
      <c r="AIR52" s="115"/>
      <c r="AIS52" s="115"/>
      <c r="AIT52" s="115"/>
      <c r="AIU52" s="115"/>
      <c r="AIV52" s="115"/>
      <c r="AIW52" s="115"/>
      <c r="AIX52" s="115"/>
      <c r="AIY52" s="115"/>
      <c r="AIZ52" s="115"/>
      <c r="AJA52" s="115"/>
      <c r="AJB52" s="115"/>
      <c r="AJC52" s="115"/>
      <c r="AJD52" s="115"/>
      <c r="AJE52" s="115"/>
      <c r="AJF52" s="115"/>
      <c r="AJG52" s="115"/>
      <c r="AJH52" s="115"/>
      <c r="AJI52" s="115"/>
      <c r="AJJ52" s="115"/>
      <c r="AJK52" s="115"/>
      <c r="AJL52" s="115"/>
      <c r="AJM52" s="115"/>
      <c r="AJN52" s="115"/>
      <c r="AJO52" s="115"/>
      <c r="AJP52" s="115"/>
      <c r="AJQ52" s="115"/>
      <c r="AJR52" s="115"/>
      <c r="AJS52" s="115"/>
      <c r="AJT52" s="115"/>
      <c r="AJU52" s="115"/>
      <c r="AJV52" s="115"/>
      <c r="AJW52" s="115"/>
      <c r="AJX52" s="115"/>
      <c r="AJY52" s="115"/>
      <c r="AJZ52" s="115"/>
      <c r="AKA52" s="115"/>
      <c r="AKB52" s="115"/>
      <c r="AKC52" s="115"/>
      <c r="AKD52" s="115"/>
      <c r="AKE52" s="115"/>
      <c r="AKF52" s="115"/>
      <c r="AKG52" s="115"/>
    </row>
    <row r="53" spans="1:969" s="114" customFormat="1" ht="138" customHeight="1" thickBot="1" x14ac:dyDescent="0.3">
      <c r="A53" s="115"/>
      <c r="B53" s="118"/>
      <c r="C53" s="403"/>
      <c r="D53" s="428"/>
      <c r="E53" s="321" t="s">
        <v>472</v>
      </c>
      <c r="F53" s="290" t="s">
        <v>457</v>
      </c>
      <c r="G53" s="292">
        <v>280000</v>
      </c>
      <c r="H53" s="293">
        <v>0</v>
      </c>
      <c r="I53" s="324">
        <v>0</v>
      </c>
      <c r="J53" s="325">
        <v>180000</v>
      </c>
      <c r="K53" s="325">
        <v>100000</v>
      </c>
      <c r="L53" s="325">
        <v>0</v>
      </c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>
        <v>0</v>
      </c>
      <c r="Y53" s="325"/>
      <c r="Z53" s="325">
        <v>280000</v>
      </c>
      <c r="AA53" s="325"/>
      <c r="AB53" s="325"/>
      <c r="AC53" s="325"/>
      <c r="AD53" s="325"/>
      <c r="AE53" s="113">
        <f t="shared" si="0"/>
        <v>0</v>
      </c>
      <c r="AF53" s="117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15"/>
      <c r="BB53" s="115"/>
      <c r="BC53" s="115"/>
      <c r="BD53" s="115"/>
      <c r="BE53" s="115"/>
      <c r="BF53" s="115"/>
      <c r="BG53" s="115"/>
      <c r="BH53" s="115"/>
      <c r="BI53" s="115"/>
      <c r="BJ53" s="115"/>
      <c r="BK53" s="115"/>
      <c r="BL53" s="115"/>
      <c r="BM53" s="115"/>
      <c r="BN53" s="115"/>
      <c r="BO53" s="115"/>
      <c r="BP53" s="115"/>
      <c r="BQ53" s="115"/>
      <c r="BR53" s="115"/>
      <c r="BS53" s="115"/>
      <c r="BT53" s="115"/>
      <c r="BU53" s="115"/>
      <c r="BV53" s="115"/>
      <c r="BW53" s="115"/>
      <c r="BX53" s="115"/>
      <c r="BY53" s="115"/>
      <c r="BZ53" s="115"/>
      <c r="CA53" s="115"/>
      <c r="CB53" s="115"/>
      <c r="CC53" s="115"/>
      <c r="CD53" s="115"/>
      <c r="CE53" s="115"/>
      <c r="CF53" s="115"/>
      <c r="CG53" s="115"/>
      <c r="CH53" s="115"/>
      <c r="CI53" s="115"/>
      <c r="CJ53" s="115"/>
      <c r="CK53" s="115"/>
      <c r="CL53" s="115"/>
      <c r="CM53" s="115"/>
      <c r="CN53" s="115"/>
      <c r="CO53" s="115"/>
      <c r="CP53" s="115"/>
      <c r="CQ53" s="115"/>
      <c r="CR53" s="115"/>
      <c r="CS53" s="115"/>
      <c r="CT53" s="115"/>
      <c r="CU53" s="115"/>
      <c r="CV53" s="115"/>
      <c r="CW53" s="115"/>
      <c r="CX53" s="115"/>
      <c r="CY53" s="115"/>
      <c r="CZ53" s="115"/>
      <c r="DA53" s="115"/>
      <c r="DB53" s="115"/>
      <c r="DC53" s="115"/>
      <c r="DD53" s="115"/>
      <c r="DE53" s="115"/>
      <c r="DF53" s="115"/>
      <c r="DG53" s="115"/>
      <c r="DH53" s="115"/>
      <c r="DI53" s="115"/>
      <c r="DJ53" s="115"/>
      <c r="DK53" s="115"/>
      <c r="DL53" s="115"/>
      <c r="DM53" s="115"/>
      <c r="DN53" s="115"/>
      <c r="DO53" s="115"/>
      <c r="DP53" s="115"/>
      <c r="DQ53" s="115"/>
      <c r="DR53" s="115"/>
      <c r="DS53" s="115"/>
      <c r="DT53" s="115"/>
      <c r="DU53" s="115"/>
      <c r="DV53" s="115"/>
      <c r="DW53" s="115"/>
      <c r="DX53" s="115"/>
      <c r="DY53" s="115"/>
      <c r="DZ53" s="115"/>
      <c r="EA53" s="115"/>
      <c r="EB53" s="115"/>
      <c r="EC53" s="115"/>
      <c r="ED53" s="115"/>
      <c r="EE53" s="115"/>
      <c r="EF53" s="115"/>
      <c r="EG53" s="115"/>
      <c r="EH53" s="115"/>
      <c r="EI53" s="115"/>
      <c r="EJ53" s="115"/>
      <c r="EK53" s="115"/>
      <c r="EL53" s="115"/>
      <c r="EM53" s="115"/>
      <c r="EN53" s="115"/>
      <c r="EO53" s="115"/>
      <c r="EP53" s="115"/>
      <c r="EQ53" s="115"/>
      <c r="ER53" s="115"/>
      <c r="ES53" s="115"/>
      <c r="ET53" s="115"/>
      <c r="EU53" s="115"/>
      <c r="EV53" s="115"/>
      <c r="EW53" s="115"/>
      <c r="EX53" s="115"/>
      <c r="EY53" s="115"/>
      <c r="EZ53" s="115"/>
      <c r="FA53" s="115"/>
      <c r="FB53" s="115"/>
      <c r="FC53" s="115"/>
      <c r="FD53" s="115"/>
      <c r="FE53" s="115"/>
      <c r="FF53" s="115"/>
      <c r="FG53" s="115"/>
      <c r="FH53" s="115"/>
      <c r="FI53" s="115"/>
      <c r="FJ53" s="115"/>
      <c r="FK53" s="115"/>
      <c r="FL53" s="115"/>
      <c r="FM53" s="115"/>
      <c r="FN53" s="115"/>
      <c r="FO53" s="115"/>
      <c r="FP53" s="115"/>
      <c r="FQ53" s="115"/>
      <c r="FR53" s="115"/>
      <c r="FS53" s="115"/>
      <c r="FT53" s="115"/>
      <c r="FU53" s="115"/>
      <c r="FV53" s="115"/>
      <c r="FW53" s="115"/>
      <c r="FX53" s="115"/>
      <c r="FY53" s="115"/>
      <c r="FZ53" s="115"/>
      <c r="GA53" s="115"/>
      <c r="GB53" s="115"/>
      <c r="GC53" s="115"/>
      <c r="GD53" s="115"/>
      <c r="GE53" s="115"/>
      <c r="GF53" s="115"/>
      <c r="GG53" s="115"/>
      <c r="GH53" s="115"/>
      <c r="GI53" s="115"/>
      <c r="GJ53" s="115"/>
      <c r="GK53" s="115"/>
      <c r="GL53" s="115"/>
      <c r="GM53" s="115"/>
      <c r="GN53" s="115"/>
      <c r="GO53" s="115"/>
      <c r="GP53" s="115"/>
      <c r="GQ53" s="115"/>
      <c r="GR53" s="115"/>
      <c r="GS53" s="115"/>
      <c r="GT53" s="115"/>
      <c r="GU53" s="115"/>
      <c r="GV53" s="115"/>
      <c r="GW53" s="115"/>
      <c r="GX53" s="115"/>
      <c r="GY53" s="115"/>
      <c r="GZ53" s="115"/>
      <c r="HA53" s="115"/>
      <c r="HB53" s="115"/>
      <c r="HC53" s="115"/>
      <c r="HD53" s="115"/>
      <c r="HE53" s="115"/>
      <c r="HF53" s="115"/>
      <c r="HG53" s="115"/>
      <c r="HH53" s="115"/>
      <c r="HI53" s="115"/>
      <c r="HJ53" s="115"/>
      <c r="HK53" s="115"/>
      <c r="HL53" s="115"/>
      <c r="HM53" s="115"/>
      <c r="HN53" s="115"/>
      <c r="HO53" s="115"/>
      <c r="HP53" s="115"/>
      <c r="HQ53" s="115"/>
      <c r="HR53" s="115"/>
      <c r="HS53" s="115"/>
      <c r="HT53" s="115"/>
      <c r="HU53" s="115"/>
      <c r="HV53" s="115"/>
      <c r="HW53" s="115"/>
      <c r="HX53" s="115"/>
      <c r="HY53" s="115"/>
      <c r="HZ53" s="115"/>
      <c r="IA53" s="115"/>
      <c r="IB53" s="115"/>
      <c r="IC53" s="115"/>
      <c r="ID53" s="115"/>
      <c r="IE53" s="115"/>
      <c r="IF53" s="115"/>
      <c r="IG53" s="115"/>
      <c r="IH53" s="115"/>
      <c r="II53" s="115"/>
      <c r="IJ53" s="115"/>
      <c r="IK53" s="115"/>
      <c r="IL53" s="115"/>
      <c r="IM53" s="115"/>
      <c r="IN53" s="115"/>
      <c r="IO53" s="115"/>
      <c r="IP53" s="115"/>
      <c r="IQ53" s="115"/>
      <c r="IR53" s="115"/>
      <c r="IS53" s="115"/>
      <c r="IT53" s="115"/>
      <c r="IU53" s="115"/>
      <c r="IV53" s="115"/>
      <c r="IW53" s="115"/>
      <c r="IX53" s="115"/>
      <c r="IY53" s="115"/>
      <c r="IZ53" s="115"/>
      <c r="JA53" s="115"/>
      <c r="JB53" s="115"/>
      <c r="JC53" s="115"/>
      <c r="JD53" s="115"/>
      <c r="JE53" s="115"/>
      <c r="JF53" s="115"/>
      <c r="JG53" s="115"/>
      <c r="JH53" s="115"/>
      <c r="JI53" s="115"/>
      <c r="JJ53" s="115"/>
      <c r="JK53" s="115"/>
      <c r="JL53" s="115"/>
      <c r="JM53" s="115"/>
      <c r="JN53" s="115"/>
      <c r="JO53" s="115"/>
      <c r="JP53" s="115"/>
      <c r="JQ53" s="115"/>
      <c r="JR53" s="115"/>
      <c r="JS53" s="115"/>
      <c r="JT53" s="115"/>
      <c r="JU53" s="115"/>
      <c r="JV53" s="115"/>
      <c r="JW53" s="115"/>
      <c r="JX53" s="115"/>
      <c r="JY53" s="115"/>
      <c r="JZ53" s="115"/>
      <c r="KA53" s="115"/>
      <c r="KB53" s="115"/>
      <c r="KC53" s="115"/>
      <c r="KD53" s="115"/>
      <c r="KE53" s="115"/>
      <c r="KF53" s="115"/>
      <c r="KG53" s="115"/>
      <c r="KH53" s="115"/>
      <c r="KI53" s="115"/>
      <c r="KJ53" s="115"/>
      <c r="KK53" s="115"/>
      <c r="KL53" s="115"/>
      <c r="KM53" s="115"/>
      <c r="KN53" s="115"/>
      <c r="KO53" s="115"/>
      <c r="KP53" s="115"/>
      <c r="KQ53" s="115"/>
      <c r="KR53" s="115"/>
      <c r="KS53" s="115"/>
      <c r="KT53" s="115"/>
      <c r="KU53" s="115"/>
      <c r="KV53" s="115"/>
      <c r="KW53" s="115"/>
      <c r="KX53" s="115"/>
      <c r="KY53" s="115"/>
      <c r="KZ53" s="115"/>
      <c r="LA53" s="115"/>
      <c r="LB53" s="115"/>
      <c r="LC53" s="115"/>
      <c r="LD53" s="115"/>
      <c r="LE53" s="115"/>
      <c r="LF53" s="115"/>
      <c r="LG53" s="115"/>
      <c r="LH53" s="115"/>
      <c r="LI53" s="115"/>
      <c r="LJ53" s="115"/>
      <c r="LK53" s="115"/>
      <c r="LL53" s="115"/>
      <c r="LM53" s="115"/>
      <c r="LN53" s="115"/>
      <c r="LO53" s="115"/>
      <c r="LP53" s="115"/>
      <c r="LQ53" s="115"/>
      <c r="LR53" s="115"/>
      <c r="LS53" s="115"/>
      <c r="LT53" s="115"/>
      <c r="LU53" s="115"/>
      <c r="LV53" s="115"/>
      <c r="LW53" s="115"/>
      <c r="LX53" s="115"/>
      <c r="LY53" s="115"/>
      <c r="LZ53" s="115"/>
      <c r="MA53" s="115"/>
      <c r="MB53" s="115"/>
      <c r="MC53" s="115"/>
      <c r="MD53" s="115"/>
      <c r="ME53" s="115"/>
      <c r="MF53" s="115"/>
      <c r="MG53" s="115"/>
      <c r="MH53" s="115"/>
      <c r="MI53" s="115"/>
      <c r="MJ53" s="115"/>
      <c r="MK53" s="115"/>
      <c r="ML53" s="115"/>
      <c r="MM53" s="115"/>
      <c r="MN53" s="115"/>
      <c r="MO53" s="115"/>
      <c r="MP53" s="115"/>
      <c r="MQ53" s="115"/>
      <c r="MR53" s="115"/>
      <c r="MS53" s="115"/>
      <c r="MT53" s="115"/>
      <c r="MU53" s="115"/>
      <c r="MV53" s="115"/>
      <c r="MW53" s="115"/>
      <c r="MX53" s="115"/>
      <c r="MY53" s="115"/>
      <c r="MZ53" s="115"/>
      <c r="NA53" s="115"/>
      <c r="NB53" s="115"/>
      <c r="NC53" s="115"/>
      <c r="ND53" s="115"/>
      <c r="NE53" s="115"/>
      <c r="NF53" s="115"/>
      <c r="NG53" s="115"/>
      <c r="NH53" s="115"/>
      <c r="NI53" s="115"/>
      <c r="NJ53" s="115"/>
      <c r="NK53" s="115"/>
      <c r="NL53" s="115"/>
      <c r="NM53" s="115"/>
      <c r="NN53" s="115"/>
      <c r="NO53" s="115"/>
      <c r="NP53" s="115"/>
      <c r="NQ53" s="115"/>
      <c r="NR53" s="115"/>
      <c r="NS53" s="115"/>
      <c r="NT53" s="115"/>
      <c r="NU53" s="115"/>
      <c r="NV53" s="115"/>
      <c r="NW53" s="115"/>
      <c r="NX53" s="115"/>
      <c r="NY53" s="115"/>
      <c r="NZ53" s="115"/>
      <c r="OA53" s="115"/>
      <c r="OB53" s="115"/>
      <c r="OC53" s="115"/>
      <c r="OD53" s="115"/>
      <c r="OE53" s="115"/>
      <c r="OF53" s="115"/>
      <c r="OG53" s="115"/>
      <c r="OH53" s="115"/>
      <c r="OI53" s="115"/>
      <c r="OJ53" s="115"/>
      <c r="OK53" s="115"/>
      <c r="OL53" s="115"/>
      <c r="OM53" s="115"/>
      <c r="ON53" s="115"/>
      <c r="OO53" s="115"/>
      <c r="OP53" s="115"/>
      <c r="OQ53" s="115"/>
      <c r="OR53" s="115"/>
      <c r="OS53" s="115"/>
      <c r="OT53" s="115"/>
      <c r="OU53" s="115"/>
      <c r="OV53" s="115"/>
      <c r="OW53" s="115"/>
      <c r="OX53" s="115"/>
      <c r="OY53" s="115"/>
      <c r="OZ53" s="115"/>
      <c r="PA53" s="115"/>
      <c r="PB53" s="115"/>
      <c r="PC53" s="115"/>
      <c r="PD53" s="115"/>
      <c r="PE53" s="115"/>
      <c r="PF53" s="115"/>
      <c r="PG53" s="115"/>
      <c r="PH53" s="115"/>
      <c r="PI53" s="115"/>
      <c r="PJ53" s="115"/>
      <c r="PK53" s="115"/>
      <c r="PL53" s="115"/>
      <c r="PM53" s="115"/>
      <c r="PN53" s="115"/>
      <c r="PO53" s="115"/>
      <c r="PP53" s="115"/>
      <c r="PQ53" s="115"/>
      <c r="PR53" s="115"/>
      <c r="PS53" s="115"/>
      <c r="PT53" s="115"/>
      <c r="PU53" s="115"/>
      <c r="PV53" s="115"/>
      <c r="PW53" s="115"/>
      <c r="PX53" s="115"/>
      <c r="PY53" s="115"/>
      <c r="PZ53" s="115"/>
      <c r="QA53" s="115"/>
      <c r="QB53" s="115"/>
      <c r="QC53" s="115"/>
      <c r="QD53" s="115"/>
      <c r="QE53" s="115"/>
      <c r="QF53" s="115"/>
      <c r="QG53" s="115"/>
      <c r="QH53" s="115"/>
      <c r="QI53" s="115"/>
      <c r="QJ53" s="115"/>
      <c r="QK53" s="115"/>
      <c r="QL53" s="115"/>
      <c r="QM53" s="115"/>
      <c r="QN53" s="115"/>
      <c r="QO53" s="115"/>
      <c r="QP53" s="115"/>
      <c r="QQ53" s="115"/>
      <c r="QR53" s="115"/>
      <c r="QS53" s="115"/>
      <c r="QT53" s="115"/>
      <c r="QU53" s="115"/>
      <c r="QV53" s="115"/>
      <c r="QW53" s="115"/>
      <c r="QX53" s="115"/>
      <c r="QY53" s="115"/>
      <c r="QZ53" s="115"/>
      <c r="RA53" s="115"/>
      <c r="RB53" s="115"/>
      <c r="RC53" s="115"/>
      <c r="RD53" s="115"/>
      <c r="RE53" s="115"/>
      <c r="RF53" s="115"/>
      <c r="RG53" s="115"/>
      <c r="RH53" s="115"/>
      <c r="RI53" s="115"/>
      <c r="RJ53" s="115"/>
      <c r="RK53" s="115"/>
      <c r="RL53" s="115"/>
      <c r="RM53" s="115"/>
      <c r="RN53" s="115"/>
      <c r="RO53" s="115"/>
      <c r="RP53" s="115"/>
      <c r="RQ53" s="115"/>
      <c r="RR53" s="115"/>
      <c r="RS53" s="115"/>
      <c r="RT53" s="115"/>
      <c r="RU53" s="115"/>
      <c r="RV53" s="115"/>
      <c r="RW53" s="115"/>
      <c r="RX53" s="115"/>
      <c r="RY53" s="115"/>
      <c r="RZ53" s="115"/>
      <c r="SA53" s="115"/>
      <c r="SB53" s="115"/>
      <c r="SC53" s="115"/>
      <c r="SD53" s="115"/>
      <c r="SE53" s="115"/>
      <c r="SF53" s="115"/>
      <c r="SG53" s="115"/>
      <c r="SH53" s="115"/>
      <c r="SI53" s="115"/>
      <c r="SJ53" s="115"/>
      <c r="SK53" s="115"/>
      <c r="SL53" s="115"/>
      <c r="SM53" s="115"/>
      <c r="SN53" s="115"/>
      <c r="SO53" s="115"/>
      <c r="SP53" s="115"/>
      <c r="SQ53" s="115"/>
      <c r="SR53" s="115"/>
      <c r="SS53" s="115"/>
      <c r="ST53" s="115"/>
      <c r="SU53" s="115"/>
      <c r="SV53" s="115"/>
      <c r="SW53" s="115"/>
      <c r="SX53" s="115"/>
      <c r="SY53" s="115"/>
      <c r="SZ53" s="115"/>
      <c r="TA53" s="115"/>
      <c r="TB53" s="115"/>
      <c r="TC53" s="115"/>
      <c r="TD53" s="115"/>
      <c r="TE53" s="115"/>
      <c r="TF53" s="115"/>
      <c r="TG53" s="115"/>
      <c r="TH53" s="115"/>
      <c r="TI53" s="115"/>
      <c r="TJ53" s="115"/>
      <c r="TK53" s="115"/>
      <c r="TL53" s="115"/>
      <c r="TM53" s="115"/>
      <c r="TN53" s="115"/>
      <c r="TO53" s="115"/>
      <c r="TP53" s="115"/>
      <c r="TQ53" s="115"/>
      <c r="TR53" s="115"/>
      <c r="TS53" s="115"/>
      <c r="TT53" s="115"/>
      <c r="TU53" s="115"/>
      <c r="TV53" s="115"/>
      <c r="TW53" s="115"/>
      <c r="TX53" s="115"/>
      <c r="TY53" s="115"/>
      <c r="TZ53" s="115"/>
      <c r="UA53" s="115"/>
      <c r="UB53" s="115"/>
      <c r="UC53" s="115"/>
      <c r="UD53" s="115"/>
      <c r="UE53" s="115"/>
      <c r="UF53" s="115"/>
      <c r="UG53" s="115"/>
      <c r="UH53" s="115"/>
      <c r="UI53" s="115"/>
      <c r="UJ53" s="115"/>
      <c r="UK53" s="115"/>
      <c r="UL53" s="115"/>
      <c r="UM53" s="115"/>
      <c r="UN53" s="115"/>
      <c r="UO53" s="115"/>
      <c r="UP53" s="115"/>
      <c r="UQ53" s="115"/>
      <c r="UR53" s="115"/>
      <c r="US53" s="115"/>
      <c r="UT53" s="115"/>
      <c r="UU53" s="115"/>
      <c r="UV53" s="115"/>
      <c r="UW53" s="115"/>
      <c r="UX53" s="115"/>
      <c r="UY53" s="115"/>
      <c r="UZ53" s="115"/>
      <c r="VA53" s="115"/>
      <c r="VB53" s="115"/>
      <c r="VC53" s="115"/>
      <c r="VD53" s="115"/>
      <c r="VE53" s="115"/>
      <c r="VF53" s="115"/>
      <c r="VG53" s="115"/>
      <c r="VH53" s="115"/>
      <c r="VI53" s="115"/>
      <c r="VJ53" s="115"/>
      <c r="VK53" s="115"/>
      <c r="VL53" s="115"/>
      <c r="VM53" s="115"/>
      <c r="VN53" s="115"/>
      <c r="VO53" s="115"/>
      <c r="VP53" s="115"/>
      <c r="VQ53" s="115"/>
      <c r="VR53" s="115"/>
      <c r="VS53" s="115"/>
      <c r="VT53" s="115"/>
      <c r="VU53" s="115"/>
      <c r="VV53" s="115"/>
      <c r="VW53" s="115"/>
      <c r="VX53" s="115"/>
      <c r="VY53" s="115"/>
      <c r="VZ53" s="115"/>
      <c r="WA53" s="115"/>
      <c r="WB53" s="115"/>
      <c r="WC53" s="115"/>
      <c r="WD53" s="115"/>
      <c r="WE53" s="115"/>
      <c r="WF53" s="115"/>
      <c r="WG53" s="115"/>
      <c r="WH53" s="115"/>
      <c r="WI53" s="115"/>
      <c r="WJ53" s="115"/>
      <c r="WK53" s="115"/>
      <c r="WL53" s="115"/>
      <c r="WM53" s="115"/>
      <c r="WN53" s="115"/>
      <c r="WO53" s="115"/>
      <c r="WP53" s="115"/>
      <c r="WQ53" s="115"/>
      <c r="WR53" s="115"/>
      <c r="WS53" s="115"/>
      <c r="WT53" s="115"/>
      <c r="WU53" s="115"/>
      <c r="WV53" s="115"/>
      <c r="WW53" s="115"/>
      <c r="WX53" s="115"/>
      <c r="WY53" s="115"/>
      <c r="WZ53" s="115"/>
      <c r="XA53" s="115"/>
      <c r="XB53" s="115"/>
      <c r="XC53" s="115"/>
      <c r="XD53" s="115"/>
      <c r="XE53" s="115"/>
      <c r="XF53" s="115"/>
      <c r="XG53" s="115"/>
      <c r="XH53" s="115"/>
      <c r="XI53" s="115"/>
      <c r="XJ53" s="115"/>
      <c r="XK53" s="115"/>
      <c r="XL53" s="115"/>
      <c r="XM53" s="115"/>
      <c r="XN53" s="115"/>
      <c r="XO53" s="115"/>
      <c r="XP53" s="115"/>
      <c r="XQ53" s="115"/>
      <c r="XR53" s="115"/>
      <c r="XS53" s="115"/>
      <c r="XT53" s="115"/>
      <c r="XU53" s="115"/>
      <c r="XV53" s="115"/>
      <c r="XW53" s="115"/>
      <c r="XX53" s="115"/>
      <c r="XY53" s="115"/>
      <c r="XZ53" s="115"/>
      <c r="YA53" s="115"/>
      <c r="YB53" s="115"/>
      <c r="YC53" s="115"/>
      <c r="YD53" s="115"/>
      <c r="YE53" s="115"/>
      <c r="YF53" s="115"/>
      <c r="YG53" s="115"/>
      <c r="YH53" s="115"/>
      <c r="YI53" s="115"/>
      <c r="YJ53" s="115"/>
      <c r="YK53" s="115"/>
      <c r="YL53" s="115"/>
      <c r="YM53" s="115"/>
      <c r="YN53" s="115"/>
      <c r="YO53" s="115"/>
      <c r="YP53" s="115"/>
      <c r="YQ53" s="115"/>
      <c r="YR53" s="115"/>
      <c r="YS53" s="115"/>
      <c r="YT53" s="115"/>
      <c r="YU53" s="115"/>
      <c r="YV53" s="115"/>
      <c r="YW53" s="115"/>
      <c r="YX53" s="115"/>
      <c r="YY53" s="115"/>
      <c r="YZ53" s="115"/>
      <c r="ZA53" s="115"/>
      <c r="ZB53" s="115"/>
      <c r="ZC53" s="115"/>
      <c r="ZD53" s="115"/>
      <c r="ZE53" s="115"/>
      <c r="ZF53" s="115"/>
      <c r="ZG53" s="115"/>
      <c r="ZH53" s="115"/>
      <c r="ZI53" s="115"/>
      <c r="ZJ53" s="115"/>
      <c r="ZK53" s="115"/>
      <c r="ZL53" s="115"/>
      <c r="ZM53" s="115"/>
      <c r="ZN53" s="115"/>
      <c r="ZO53" s="115"/>
      <c r="ZP53" s="115"/>
      <c r="ZQ53" s="115"/>
      <c r="ZR53" s="115"/>
      <c r="ZS53" s="115"/>
      <c r="ZT53" s="115"/>
      <c r="ZU53" s="115"/>
      <c r="ZV53" s="115"/>
      <c r="ZW53" s="115"/>
      <c r="ZX53" s="115"/>
      <c r="ZY53" s="115"/>
      <c r="ZZ53" s="115"/>
      <c r="AAA53" s="115"/>
      <c r="AAB53" s="115"/>
      <c r="AAC53" s="115"/>
      <c r="AAD53" s="115"/>
      <c r="AAE53" s="115"/>
      <c r="AAF53" s="115"/>
      <c r="AAG53" s="115"/>
      <c r="AAH53" s="115"/>
      <c r="AAI53" s="115"/>
      <c r="AAJ53" s="115"/>
      <c r="AAK53" s="115"/>
      <c r="AAL53" s="115"/>
      <c r="AAM53" s="115"/>
      <c r="AAN53" s="115"/>
      <c r="AAO53" s="115"/>
      <c r="AAP53" s="115"/>
      <c r="AAQ53" s="115"/>
      <c r="AAR53" s="115"/>
      <c r="AAS53" s="115"/>
      <c r="AAT53" s="115"/>
      <c r="AAU53" s="115"/>
      <c r="AAV53" s="115"/>
      <c r="AAW53" s="115"/>
      <c r="AAX53" s="115"/>
      <c r="AAY53" s="115"/>
      <c r="AAZ53" s="115"/>
      <c r="ABA53" s="115"/>
      <c r="ABB53" s="115"/>
      <c r="ABC53" s="115"/>
      <c r="ABD53" s="115"/>
      <c r="ABE53" s="115"/>
      <c r="ABF53" s="115"/>
      <c r="ABG53" s="115"/>
      <c r="ABH53" s="115"/>
      <c r="ABI53" s="115"/>
      <c r="ABJ53" s="115"/>
      <c r="ABK53" s="115"/>
      <c r="ABL53" s="115"/>
      <c r="ABM53" s="115"/>
      <c r="ABN53" s="115"/>
      <c r="ABO53" s="115"/>
      <c r="ABP53" s="115"/>
      <c r="ABQ53" s="115"/>
      <c r="ABR53" s="115"/>
      <c r="ABS53" s="115"/>
      <c r="ABT53" s="115"/>
      <c r="ABU53" s="115"/>
      <c r="ABV53" s="115"/>
      <c r="ABW53" s="115"/>
      <c r="ABX53" s="115"/>
      <c r="ABY53" s="115"/>
      <c r="ABZ53" s="115"/>
      <c r="ACA53" s="115"/>
      <c r="ACB53" s="115"/>
      <c r="ACC53" s="115"/>
      <c r="ACD53" s="115"/>
      <c r="ACE53" s="115"/>
      <c r="ACF53" s="115"/>
      <c r="ACG53" s="115"/>
      <c r="ACH53" s="115"/>
      <c r="ACI53" s="115"/>
      <c r="ACJ53" s="115"/>
      <c r="ACK53" s="115"/>
      <c r="ACL53" s="115"/>
      <c r="ACM53" s="115"/>
      <c r="ACN53" s="115"/>
      <c r="ACO53" s="115"/>
      <c r="ACP53" s="115"/>
      <c r="ACQ53" s="115"/>
      <c r="ACR53" s="115"/>
      <c r="ACS53" s="115"/>
      <c r="ACT53" s="115"/>
      <c r="ACU53" s="115"/>
      <c r="ACV53" s="115"/>
      <c r="ACW53" s="115"/>
      <c r="ACX53" s="115"/>
      <c r="ACY53" s="115"/>
      <c r="ACZ53" s="115"/>
      <c r="ADA53" s="115"/>
      <c r="ADB53" s="115"/>
      <c r="ADC53" s="115"/>
      <c r="ADD53" s="115"/>
      <c r="ADE53" s="115"/>
      <c r="ADF53" s="115"/>
      <c r="ADG53" s="115"/>
      <c r="ADH53" s="115"/>
      <c r="ADI53" s="115"/>
      <c r="ADJ53" s="115"/>
      <c r="ADK53" s="115"/>
      <c r="ADL53" s="115"/>
      <c r="ADM53" s="115"/>
      <c r="ADN53" s="115"/>
      <c r="ADO53" s="115"/>
      <c r="ADP53" s="115"/>
      <c r="ADQ53" s="115"/>
      <c r="ADR53" s="115"/>
      <c r="ADS53" s="115"/>
      <c r="ADT53" s="115"/>
      <c r="ADU53" s="115"/>
      <c r="ADV53" s="115"/>
      <c r="ADW53" s="115"/>
      <c r="ADX53" s="115"/>
      <c r="ADY53" s="115"/>
      <c r="ADZ53" s="115"/>
      <c r="AEA53" s="115"/>
      <c r="AEB53" s="115"/>
      <c r="AEC53" s="115"/>
      <c r="AED53" s="115"/>
      <c r="AEE53" s="115"/>
      <c r="AEF53" s="115"/>
      <c r="AEG53" s="115"/>
      <c r="AEH53" s="115"/>
      <c r="AEI53" s="115"/>
      <c r="AEJ53" s="115"/>
      <c r="AEK53" s="115"/>
      <c r="AEL53" s="115"/>
      <c r="AEM53" s="115"/>
      <c r="AEN53" s="115"/>
      <c r="AEO53" s="115"/>
      <c r="AEP53" s="115"/>
      <c r="AEQ53" s="115"/>
      <c r="AER53" s="115"/>
      <c r="AES53" s="115"/>
      <c r="AET53" s="115"/>
      <c r="AEU53" s="115"/>
      <c r="AEV53" s="115"/>
      <c r="AEW53" s="115"/>
      <c r="AEX53" s="115"/>
      <c r="AEY53" s="115"/>
      <c r="AEZ53" s="115"/>
      <c r="AFA53" s="115"/>
      <c r="AFB53" s="115"/>
      <c r="AFC53" s="115"/>
      <c r="AFD53" s="115"/>
      <c r="AFE53" s="115"/>
      <c r="AFF53" s="115"/>
      <c r="AFG53" s="115"/>
      <c r="AFH53" s="115"/>
      <c r="AFI53" s="115"/>
      <c r="AFJ53" s="115"/>
      <c r="AFK53" s="115"/>
      <c r="AFL53" s="115"/>
      <c r="AFM53" s="115"/>
      <c r="AFN53" s="115"/>
      <c r="AFO53" s="115"/>
      <c r="AFP53" s="115"/>
      <c r="AFQ53" s="115"/>
      <c r="AFR53" s="115"/>
      <c r="AFS53" s="115"/>
      <c r="AFT53" s="115"/>
      <c r="AFU53" s="115"/>
      <c r="AFV53" s="115"/>
      <c r="AFW53" s="115"/>
      <c r="AFX53" s="115"/>
      <c r="AFY53" s="115"/>
      <c r="AFZ53" s="115"/>
      <c r="AGA53" s="115"/>
      <c r="AGB53" s="115"/>
      <c r="AGC53" s="115"/>
      <c r="AGD53" s="115"/>
      <c r="AGE53" s="115"/>
      <c r="AGF53" s="115"/>
      <c r="AGG53" s="115"/>
      <c r="AGH53" s="115"/>
      <c r="AGI53" s="115"/>
      <c r="AGJ53" s="115"/>
      <c r="AGK53" s="115"/>
      <c r="AGL53" s="115"/>
      <c r="AGM53" s="115"/>
      <c r="AGN53" s="115"/>
      <c r="AGO53" s="115"/>
      <c r="AGP53" s="115"/>
      <c r="AGQ53" s="115"/>
      <c r="AGR53" s="115"/>
      <c r="AGS53" s="115"/>
      <c r="AGT53" s="115"/>
      <c r="AGU53" s="115"/>
      <c r="AGV53" s="115"/>
      <c r="AGW53" s="115"/>
      <c r="AGX53" s="115"/>
      <c r="AGY53" s="115"/>
      <c r="AGZ53" s="115"/>
      <c r="AHA53" s="115"/>
      <c r="AHB53" s="115"/>
      <c r="AHC53" s="115"/>
      <c r="AHD53" s="115"/>
      <c r="AHE53" s="115"/>
      <c r="AHF53" s="115"/>
      <c r="AHG53" s="115"/>
      <c r="AHH53" s="115"/>
      <c r="AHI53" s="115"/>
      <c r="AHJ53" s="115"/>
      <c r="AHK53" s="115"/>
      <c r="AHL53" s="115"/>
      <c r="AHM53" s="115"/>
      <c r="AHN53" s="115"/>
      <c r="AHO53" s="115"/>
      <c r="AHP53" s="115"/>
      <c r="AHQ53" s="115"/>
      <c r="AHR53" s="115"/>
      <c r="AHS53" s="115"/>
      <c r="AHT53" s="115"/>
      <c r="AHU53" s="115"/>
      <c r="AHV53" s="115"/>
      <c r="AHW53" s="115"/>
      <c r="AHX53" s="115"/>
      <c r="AHY53" s="115"/>
      <c r="AHZ53" s="115"/>
      <c r="AIA53" s="115"/>
      <c r="AIB53" s="115"/>
      <c r="AIC53" s="115"/>
      <c r="AID53" s="115"/>
      <c r="AIE53" s="115"/>
      <c r="AIF53" s="115"/>
      <c r="AIG53" s="115"/>
      <c r="AIH53" s="115"/>
      <c r="AII53" s="115"/>
      <c r="AIJ53" s="115"/>
      <c r="AIK53" s="115"/>
      <c r="AIL53" s="115"/>
      <c r="AIM53" s="115"/>
      <c r="AIN53" s="115"/>
      <c r="AIO53" s="115"/>
      <c r="AIP53" s="115"/>
      <c r="AIQ53" s="115"/>
      <c r="AIR53" s="115"/>
      <c r="AIS53" s="115"/>
      <c r="AIT53" s="115"/>
      <c r="AIU53" s="115"/>
      <c r="AIV53" s="115"/>
      <c r="AIW53" s="115"/>
      <c r="AIX53" s="115"/>
      <c r="AIY53" s="115"/>
      <c r="AIZ53" s="115"/>
      <c r="AJA53" s="115"/>
      <c r="AJB53" s="115"/>
      <c r="AJC53" s="115"/>
      <c r="AJD53" s="115"/>
      <c r="AJE53" s="115"/>
      <c r="AJF53" s="115"/>
      <c r="AJG53" s="115"/>
      <c r="AJH53" s="115"/>
      <c r="AJI53" s="115"/>
      <c r="AJJ53" s="115"/>
      <c r="AJK53" s="115"/>
      <c r="AJL53" s="115"/>
      <c r="AJM53" s="115"/>
      <c r="AJN53" s="115"/>
      <c r="AJO53" s="115"/>
      <c r="AJP53" s="115"/>
      <c r="AJQ53" s="115"/>
      <c r="AJR53" s="115"/>
      <c r="AJS53" s="115"/>
      <c r="AJT53" s="115"/>
      <c r="AJU53" s="115"/>
      <c r="AJV53" s="115"/>
      <c r="AJW53" s="115"/>
      <c r="AJX53" s="115"/>
      <c r="AJY53" s="115"/>
      <c r="AJZ53" s="115"/>
      <c r="AKA53" s="115"/>
      <c r="AKB53" s="115"/>
      <c r="AKC53" s="115"/>
      <c r="AKD53" s="115"/>
      <c r="AKE53" s="115"/>
      <c r="AKF53" s="115"/>
      <c r="AKG53" s="115"/>
    </row>
    <row r="54" spans="1:969" s="114" customFormat="1" ht="138" customHeight="1" thickBot="1" x14ac:dyDescent="0.3">
      <c r="A54" s="115"/>
      <c r="B54" s="118"/>
      <c r="C54" s="403"/>
      <c r="D54" s="428"/>
      <c r="E54" s="321" t="s">
        <v>473</v>
      </c>
      <c r="F54" s="290" t="s">
        <v>458</v>
      </c>
      <c r="G54" s="292">
        <v>300000</v>
      </c>
      <c r="H54" s="293">
        <v>0</v>
      </c>
      <c r="I54" s="324">
        <v>100000</v>
      </c>
      <c r="J54" s="325">
        <v>200000</v>
      </c>
      <c r="K54" s="325">
        <v>0</v>
      </c>
      <c r="L54" s="325">
        <v>0</v>
      </c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>
        <v>50000</v>
      </c>
      <c r="Y54" s="325"/>
      <c r="Z54" s="325">
        <v>250000</v>
      </c>
      <c r="AA54" s="325"/>
      <c r="AB54" s="325"/>
      <c r="AC54" s="325"/>
      <c r="AD54" s="325"/>
      <c r="AE54" s="113">
        <f t="shared" si="0"/>
        <v>0</v>
      </c>
      <c r="AF54" s="117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15"/>
      <c r="BP54" s="115"/>
      <c r="BQ54" s="115"/>
      <c r="BR54" s="115"/>
      <c r="BS54" s="115"/>
      <c r="BT54" s="115"/>
      <c r="BU54" s="115"/>
      <c r="BV54" s="115"/>
      <c r="BW54" s="115"/>
      <c r="BX54" s="115"/>
      <c r="BY54" s="115"/>
      <c r="BZ54" s="115"/>
      <c r="CA54" s="115"/>
      <c r="CB54" s="115"/>
      <c r="CC54" s="115"/>
      <c r="CD54" s="115"/>
      <c r="CE54" s="115"/>
      <c r="CF54" s="115"/>
      <c r="CG54" s="115"/>
      <c r="CH54" s="115"/>
      <c r="CI54" s="115"/>
      <c r="CJ54" s="115"/>
      <c r="CK54" s="115"/>
      <c r="CL54" s="115"/>
      <c r="CM54" s="115"/>
      <c r="CN54" s="115"/>
      <c r="CO54" s="115"/>
      <c r="CP54" s="115"/>
      <c r="CQ54" s="115"/>
      <c r="CR54" s="115"/>
      <c r="CS54" s="115"/>
      <c r="CT54" s="115"/>
      <c r="CU54" s="115"/>
      <c r="CV54" s="115"/>
      <c r="CW54" s="115"/>
      <c r="CX54" s="115"/>
      <c r="CY54" s="115"/>
      <c r="CZ54" s="115"/>
      <c r="DA54" s="115"/>
      <c r="DB54" s="115"/>
      <c r="DC54" s="115"/>
      <c r="DD54" s="115"/>
      <c r="DE54" s="115"/>
      <c r="DF54" s="115"/>
      <c r="DG54" s="115"/>
      <c r="DH54" s="115"/>
      <c r="DI54" s="115"/>
      <c r="DJ54" s="115"/>
      <c r="DK54" s="115"/>
      <c r="DL54" s="115"/>
      <c r="DM54" s="115"/>
      <c r="DN54" s="115"/>
      <c r="DO54" s="115"/>
      <c r="DP54" s="115"/>
      <c r="DQ54" s="115"/>
      <c r="DR54" s="115"/>
      <c r="DS54" s="115"/>
      <c r="DT54" s="115"/>
      <c r="DU54" s="115"/>
      <c r="DV54" s="115"/>
      <c r="DW54" s="115"/>
      <c r="DX54" s="115"/>
      <c r="DY54" s="115"/>
      <c r="DZ54" s="115"/>
      <c r="EA54" s="115"/>
      <c r="EB54" s="115"/>
      <c r="EC54" s="115"/>
      <c r="ED54" s="115"/>
      <c r="EE54" s="115"/>
      <c r="EF54" s="115"/>
      <c r="EG54" s="115"/>
      <c r="EH54" s="115"/>
      <c r="EI54" s="115"/>
      <c r="EJ54" s="115"/>
      <c r="EK54" s="115"/>
      <c r="EL54" s="115"/>
      <c r="EM54" s="115"/>
      <c r="EN54" s="115"/>
      <c r="EO54" s="115"/>
      <c r="EP54" s="115"/>
      <c r="EQ54" s="115"/>
      <c r="ER54" s="115"/>
      <c r="ES54" s="115"/>
      <c r="ET54" s="115"/>
      <c r="EU54" s="115"/>
      <c r="EV54" s="115"/>
      <c r="EW54" s="115"/>
      <c r="EX54" s="115"/>
      <c r="EY54" s="115"/>
      <c r="EZ54" s="115"/>
      <c r="FA54" s="115"/>
      <c r="FB54" s="115"/>
      <c r="FC54" s="115"/>
      <c r="FD54" s="115"/>
      <c r="FE54" s="115"/>
      <c r="FF54" s="115"/>
      <c r="FG54" s="115"/>
      <c r="FH54" s="115"/>
      <c r="FI54" s="115"/>
      <c r="FJ54" s="115"/>
      <c r="FK54" s="115"/>
      <c r="FL54" s="115"/>
      <c r="FM54" s="115"/>
      <c r="FN54" s="115"/>
      <c r="FO54" s="115"/>
      <c r="FP54" s="115"/>
      <c r="FQ54" s="115"/>
      <c r="FR54" s="115"/>
      <c r="FS54" s="115"/>
      <c r="FT54" s="115"/>
      <c r="FU54" s="115"/>
      <c r="FV54" s="115"/>
      <c r="FW54" s="115"/>
      <c r="FX54" s="115"/>
      <c r="FY54" s="115"/>
      <c r="FZ54" s="115"/>
      <c r="GA54" s="115"/>
      <c r="GB54" s="115"/>
      <c r="GC54" s="115"/>
      <c r="GD54" s="115"/>
      <c r="GE54" s="115"/>
      <c r="GF54" s="115"/>
      <c r="GG54" s="115"/>
      <c r="GH54" s="115"/>
      <c r="GI54" s="115"/>
      <c r="GJ54" s="115"/>
      <c r="GK54" s="115"/>
      <c r="GL54" s="115"/>
      <c r="GM54" s="115"/>
      <c r="GN54" s="115"/>
      <c r="GO54" s="115"/>
      <c r="GP54" s="115"/>
      <c r="GQ54" s="115"/>
      <c r="GR54" s="115"/>
      <c r="GS54" s="115"/>
      <c r="GT54" s="115"/>
      <c r="GU54" s="115"/>
      <c r="GV54" s="115"/>
      <c r="GW54" s="115"/>
      <c r="GX54" s="115"/>
      <c r="GY54" s="115"/>
      <c r="GZ54" s="115"/>
      <c r="HA54" s="115"/>
      <c r="HB54" s="115"/>
      <c r="HC54" s="115"/>
      <c r="HD54" s="115"/>
      <c r="HE54" s="115"/>
      <c r="HF54" s="115"/>
      <c r="HG54" s="115"/>
      <c r="HH54" s="115"/>
      <c r="HI54" s="115"/>
      <c r="HJ54" s="115"/>
      <c r="HK54" s="115"/>
      <c r="HL54" s="115"/>
      <c r="HM54" s="115"/>
      <c r="HN54" s="115"/>
      <c r="HO54" s="115"/>
      <c r="HP54" s="115"/>
      <c r="HQ54" s="115"/>
      <c r="HR54" s="115"/>
      <c r="HS54" s="115"/>
      <c r="HT54" s="115"/>
      <c r="HU54" s="115"/>
      <c r="HV54" s="115"/>
      <c r="HW54" s="115"/>
      <c r="HX54" s="115"/>
      <c r="HY54" s="115"/>
      <c r="HZ54" s="115"/>
      <c r="IA54" s="115"/>
      <c r="IB54" s="115"/>
      <c r="IC54" s="115"/>
      <c r="ID54" s="115"/>
      <c r="IE54" s="115"/>
      <c r="IF54" s="115"/>
      <c r="IG54" s="115"/>
      <c r="IH54" s="115"/>
      <c r="II54" s="115"/>
      <c r="IJ54" s="115"/>
      <c r="IK54" s="115"/>
      <c r="IL54" s="115"/>
      <c r="IM54" s="115"/>
      <c r="IN54" s="115"/>
      <c r="IO54" s="115"/>
      <c r="IP54" s="115"/>
      <c r="IQ54" s="115"/>
      <c r="IR54" s="115"/>
      <c r="IS54" s="115"/>
      <c r="IT54" s="115"/>
      <c r="IU54" s="115"/>
      <c r="IV54" s="115"/>
      <c r="IW54" s="115"/>
      <c r="IX54" s="115"/>
      <c r="IY54" s="115"/>
      <c r="IZ54" s="115"/>
      <c r="JA54" s="115"/>
      <c r="JB54" s="115"/>
      <c r="JC54" s="115"/>
      <c r="JD54" s="115"/>
      <c r="JE54" s="115"/>
      <c r="JF54" s="115"/>
      <c r="JG54" s="115"/>
      <c r="JH54" s="115"/>
      <c r="JI54" s="115"/>
      <c r="JJ54" s="115"/>
      <c r="JK54" s="115"/>
      <c r="JL54" s="115"/>
      <c r="JM54" s="115"/>
      <c r="JN54" s="115"/>
      <c r="JO54" s="115"/>
      <c r="JP54" s="115"/>
      <c r="JQ54" s="115"/>
      <c r="JR54" s="115"/>
      <c r="JS54" s="115"/>
      <c r="JT54" s="115"/>
      <c r="JU54" s="115"/>
      <c r="JV54" s="115"/>
      <c r="JW54" s="115"/>
      <c r="JX54" s="115"/>
      <c r="JY54" s="115"/>
      <c r="JZ54" s="115"/>
      <c r="KA54" s="115"/>
      <c r="KB54" s="115"/>
      <c r="KC54" s="115"/>
      <c r="KD54" s="115"/>
      <c r="KE54" s="115"/>
      <c r="KF54" s="115"/>
      <c r="KG54" s="115"/>
      <c r="KH54" s="115"/>
      <c r="KI54" s="115"/>
      <c r="KJ54" s="115"/>
      <c r="KK54" s="115"/>
      <c r="KL54" s="115"/>
      <c r="KM54" s="115"/>
      <c r="KN54" s="115"/>
      <c r="KO54" s="115"/>
      <c r="KP54" s="115"/>
      <c r="KQ54" s="115"/>
      <c r="KR54" s="115"/>
      <c r="KS54" s="115"/>
      <c r="KT54" s="115"/>
      <c r="KU54" s="115"/>
      <c r="KV54" s="115"/>
      <c r="KW54" s="115"/>
      <c r="KX54" s="115"/>
      <c r="KY54" s="115"/>
      <c r="KZ54" s="115"/>
      <c r="LA54" s="115"/>
      <c r="LB54" s="115"/>
      <c r="LC54" s="115"/>
      <c r="LD54" s="115"/>
      <c r="LE54" s="115"/>
      <c r="LF54" s="115"/>
      <c r="LG54" s="115"/>
      <c r="LH54" s="115"/>
      <c r="LI54" s="115"/>
      <c r="LJ54" s="115"/>
      <c r="LK54" s="115"/>
      <c r="LL54" s="115"/>
      <c r="LM54" s="115"/>
      <c r="LN54" s="115"/>
      <c r="LO54" s="115"/>
      <c r="LP54" s="115"/>
      <c r="LQ54" s="115"/>
      <c r="LR54" s="115"/>
      <c r="LS54" s="115"/>
      <c r="LT54" s="115"/>
      <c r="LU54" s="115"/>
      <c r="LV54" s="115"/>
      <c r="LW54" s="115"/>
      <c r="LX54" s="115"/>
      <c r="LY54" s="115"/>
      <c r="LZ54" s="115"/>
      <c r="MA54" s="115"/>
      <c r="MB54" s="115"/>
      <c r="MC54" s="115"/>
      <c r="MD54" s="115"/>
      <c r="ME54" s="115"/>
      <c r="MF54" s="115"/>
      <c r="MG54" s="115"/>
      <c r="MH54" s="115"/>
      <c r="MI54" s="115"/>
      <c r="MJ54" s="115"/>
      <c r="MK54" s="115"/>
      <c r="ML54" s="115"/>
      <c r="MM54" s="115"/>
      <c r="MN54" s="115"/>
      <c r="MO54" s="115"/>
      <c r="MP54" s="115"/>
      <c r="MQ54" s="115"/>
      <c r="MR54" s="115"/>
      <c r="MS54" s="115"/>
      <c r="MT54" s="115"/>
      <c r="MU54" s="115"/>
      <c r="MV54" s="115"/>
      <c r="MW54" s="115"/>
      <c r="MX54" s="115"/>
      <c r="MY54" s="115"/>
      <c r="MZ54" s="115"/>
      <c r="NA54" s="115"/>
      <c r="NB54" s="115"/>
      <c r="NC54" s="115"/>
      <c r="ND54" s="115"/>
      <c r="NE54" s="115"/>
      <c r="NF54" s="115"/>
      <c r="NG54" s="115"/>
      <c r="NH54" s="115"/>
      <c r="NI54" s="115"/>
      <c r="NJ54" s="115"/>
      <c r="NK54" s="115"/>
      <c r="NL54" s="115"/>
      <c r="NM54" s="115"/>
      <c r="NN54" s="115"/>
      <c r="NO54" s="115"/>
      <c r="NP54" s="115"/>
      <c r="NQ54" s="115"/>
      <c r="NR54" s="115"/>
      <c r="NS54" s="115"/>
      <c r="NT54" s="115"/>
      <c r="NU54" s="115"/>
      <c r="NV54" s="115"/>
      <c r="NW54" s="115"/>
      <c r="NX54" s="115"/>
      <c r="NY54" s="115"/>
      <c r="NZ54" s="115"/>
      <c r="OA54" s="115"/>
      <c r="OB54" s="115"/>
      <c r="OC54" s="115"/>
      <c r="OD54" s="115"/>
      <c r="OE54" s="115"/>
      <c r="OF54" s="115"/>
      <c r="OG54" s="115"/>
      <c r="OH54" s="115"/>
      <c r="OI54" s="115"/>
      <c r="OJ54" s="115"/>
      <c r="OK54" s="115"/>
      <c r="OL54" s="115"/>
      <c r="OM54" s="115"/>
      <c r="ON54" s="115"/>
      <c r="OO54" s="115"/>
      <c r="OP54" s="115"/>
      <c r="OQ54" s="115"/>
      <c r="OR54" s="115"/>
      <c r="OS54" s="115"/>
      <c r="OT54" s="115"/>
      <c r="OU54" s="115"/>
      <c r="OV54" s="115"/>
      <c r="OW54" s="115"/>
      <c r="OX54" s="115"/>
      <c r="OY54" s="115"/>
      <c r="OZ54" s="115"/>
      <c r="PA54" s="115"/>
      <c r="PB54" s="115"/>
      <c r="PC54" s="115"/>
      <c r="PD54" s="115"/>
      <c r="PE54" s="115"/>
      <c r="PF54" s="115"/>
      <c r="PG54" s="115"/>
      <c r="PH54" s="115"/>
      <c r="PI54" s="115"/>
      <c r="PJ54" s="115"/>
      <c r="PK54" s="115"/>
      <c r="PL54" s="115"/>
      <c r="PM54" s="115"/>
      <c r="PN54" s="115"/>
      <c r="PO54" s="115"/>
      <c r="PP54" s="115"/>
      <c r="PQ54" s="115"/>
      <c r="PR54" s="115"/>
      <c r="PS54" s="115"/>
      <c r="PT54" s="115"/>
      <c r="PU54" s="115"/>
      <c r="PV54" s="115"/>
      <c r="PW54" s="115"/>
      <c r="PX54" s="115"/>
      <c r="PY54" s="115"/>
      <c r="PZ54" s="115"/>
      <c r="QA54" s="115"/>
      <c r="QB54" s="115"/>
      <c r="QC54" s="115"/>
      <c r="QD54" s="115"/>
      <c r="QE54" s="115"/>
      <c r="QF54" s="115"/>
      <c r="QG54" s="115"/>
      <c r="QH54" s="115"/>
      <c r="QI54" s="115"/>
      <c r="QJ54" s="115"/>
      <c r="QK54" s="115"/>
      <c r="QL54" s="115"/>
      <c r="QM54" s="115"/>
      <c r="QN54" s="115"/>
      <c r="QO54" s="115"/>
      <c r="QP54" s="115"/>
      <c r="QQ54" s="115"/>
      <c r="QR54" s="115"/>
      <c r="QS54" s="115"/>
      <c r="QT54" s="115"/>
      <c r="QU54" s="115"/>
      <c r="QV54" s="115"/>
      <c r="QW54" s="115"/>
      <c r="QX54" s="115"/>
      <c r="QY54" s="115"/>
      <c r="QZ54" s="115"/>
      <c r="RA54" s="115"/>
      <c r="RB54" s="115"/>
      <c r="RC54" s="115"/>
      <c r="RD54" s="115"/>
      <c r="RE54" s="115"/>
      <c r="RF54" s="115"/>
      <c r="RG54" s="115"/>
      <c r="RH54" s="115"/>
      <c r="RI54" s="115"/>
      <c r="RJ54" s="115"/>
      <c r="RK54" s="115"/>
      <c r="RL54" s="115"/>
      <c r="RM54" s="115"/>
      <c r="RN54" s="115"/>
      <c r="RO54" s="115"/>
      <c r="RP54" s="115"/>
      <c r="RQ54" s="115"/>
      <c r="RR54" s="115"/>
      <c r="RS54" s="115"/>
      <c r="RT54" s="115"/>
      <c r="RU54" s="115"/>
      <c r="RV54" s="115"/>
      <c r="RW54" s="115"/>
      <c r="RX54" s="115"/>
      <c r="RY54" s="115"/>
      <c r="RZ54" s="115"/>
      <c r="SA54" s="115"/>
      <c r="SB54" s="115"/>
      <c r="SC54" s="115"/>
      <c r="SD54" s="115"/>
      <c r="SE54" s="115"/>
      <c r="SF54" s="115"/>
      <c r="SG54" s="115"/>
      <c r="SH54" s="115"/>
      <c r="SI54" s="115"/>
      <c r="SJ54" s="115"/>
      <c r="SK54" s="115"/>
      <c r="SL54" s="115"/>
      <c r="SM54" s="115"/>
      <c r="SN54" s="115"/>
      <c r="SO54" s="115"/>
      <c r="SP54" s="115"/>
      <c r="SQ54" s="115"/>
      <c r="SR54" s="115"/>
      <c r="SS54" s="115"/>
      <c r="ST54" s="115"/>
      <c r="SU54" s="115"/>
      <c r="SV54" s="115"/>
      <c r="SW54" s="115"/>
      <c r="SX54" s="115"/>
      <c r="SY54" s="115"/>
      <c r="SZ54" s="115"/>
      <c r="TA54" s="115"/>
      <c r="TB54" s="115"/>
      <c r="TC54" s="115"/>
      <c r="TD54" s="115"/>
      <c r="TE54" s="115"/>
      <c r="TF54" s="115"/>
      <c r="TG54" s="115"/>
      <c r="TH54" s="115"/>
      <c r="TI54" s="115"/>
      <c r="TJ54" s="115"/>
      <c r="TK54" s="115"/>
      <c r="TL54" s="115"/>
      <c r="TM54" s="115"/>
      <c r="TN54" s="115"/>
      <c r="TO54" s="115"/>
      <c r="TP54" s="115"/>
      <c r="TQ54" s="115"/>
      <c r="TR54" s="115"/>
      <c r="TS54" s="115"/>
      <c r="TT54" s="115"/>
      <c r="TU54" s="115"/>
      <c r="TV54" s="115"/>
      <c r="TW54" s="115"/>
      <c r="TX54" s="115"/>
      <c r="TY54" s="115"/>
      <c r="TZ54" s="115"/>
      <c r="UA54" s="115"/>
      <c r="UB54" s="115"/>
      <c r="UC54" s="115"/>
      <c r="UD54" s="115"/>
      <c r="UE54" s="115"/>
      <c r="UF54" s="115"/>
      <c r="UG54" s="115"/>
      <c r="UH54" s="115"/>
      <c r="UI54" s="115"/>
      <c r="UJ54" s="115"/>
      <c r="UK54" s="115"/>
      <c r="UL54" s="115"/>
      <c r="UM54" s="115"/>
      <c r="UN54" s="115"/>
      <c r="UO54" s="115"/>
      <c r="UP54" s="115"/>
      <c r="UQ54" s="115"/>
      <c r="UR54" s="115"/>
      <c r="US54" s="115"/>
      <c r="UT54" s="115"/>
      <c r="UU54" s="115"/>
      <c r="UV54" s="115"/>
      <c r="UW54" s="115"/>
      <c r="UX54" s="115"/>
      <c r="UY54" s="115"/>
      <c r="UZ54" s="115"/>
      <c r="VA54" s="115"/>
      <c r="VB54" s="115"/>
      <c r="VC54" s="115"/>
      <c r="VD54" s="115"/>
      <c r="VE54" s="115"/>
      <c r="VF54" s="115"/>
      <c r="VG54" s="115"/>
      <c r="VH54" s="115"/>
      <c r="VI54" s="115"/>
      <c r="VJ54" s="115"/>
      <c r="VK54" s="115"/>
      <c r="VL54" s="115"/>
      <c r="VM54" s="115"/>
      <c r="VN54" s="115"/>
      <c r="VO54" s="115"/>
      <c r="VP54" s="115"/>
      <c r="VQ54" s="115"/>
      <c r="VR54" s="115"/>
      <c r="VS54" s="115"/>
      <c r="VT54" s="115"/>
      <c r="VU54" s="115"/>
      <c r="VV54" s="115"/>
      <c r="VW54" s="115"/>
      <c r="VX54" s="115"/>
      <c r="VY54" s="115"/>
      <c r="VZ54" s="115"/>
      <c r="WA54" s="115"/>
      <c r="WB54" s="115"/>
      <c r="WC54" s="115"/>
      <c r="WD54" s="115"/>
      <c r="WE54" s="115"/>
      <c r="WF54" s="115"/>
      <c r="WG54" s="115"/>
      <c r="WH54" s="115"/>
      <c r="WI54" s="115"/>
      <c r="WJ54" s="115"/>
      <c r="WK54" s="115"/>
      <c r="WL54" s="115"/>
      <c r="WM54" s="115"/>
      <c r="WN54" s="115"/>
      <c r="WO54" s="115"/>
      <c r="WP54" s="115"/>
      <c r="WQ54" s="115"/>
      <c r="WR54" s="115"/>
      <c r="WS54" s="115"/>
      <c r="WT54" s="115"/>
      <c r="WU54" s="115"/>
      <c r="WV54" s="115"/>
      <c r="WW54" s="115"/>
      <c r="WX54" s="115"/>
      <c r="WY54" s="115"/>
      <c r="WZ54" s="115"/>
      <c r="XA54" s="115"/>
      <c r="XB54" s="115"/>
      <c r="XC54" s="115"/>
      <c r="XD54" s="115"/>
      <c r="XE54" s="115"/>
      <c r="XF54" s="115"/>
      <c r="XG54" s="115"/>
      <c r="XH54" s="115"/>
      <c r="XI54" s="115"/>
      <c r="XJ54" s="115"/>
      <c r="XK54" s="115"/>
      <c r="XL54" s="115"/>
      <c r="XM54" s="115"/>
      <c r="XN54" s="115"/>
      <c r="XO54" s="115"/>
      <c r="XP54" s="115"/>
      <c r="XQ54" s="115"/>
      <c r="XR54" s="115"/>
      <c r="XS54" s="115"/>
      <c r="XT54" s="115"/>
      <c r="XU54" s="115"/>
      <c r="XV54" s="115"/>
      <c r="XW54" s="115"/>
      <c r="XX54" s="115"/>
      <c r="XY54" s="115"/>
      <c r="XZ54" s="115"/>
      <c r="YA54" s="115"/>
      <c r="YB54" s="115"/>
      <c r="YC54" s="115"/>
      <c r="YD54" s="115"/>
      <c r="YE54" s="115"/>
      <c r="YF54" s="115"/>
      <c r="YG54" s="115"/>
      <c r="YH54" s="115"/>
      <c r="YI54" s="115"/>
      <c r="YJ54" s="115"/>
      <c r="YK54" s="115"/>
      <c r="YL54" s="115"/>
      <c r="YM54" s="115"/>
      <c r="YN54" s="115"/>
      <c r="YO54" s="115"/>
      <c r="YP54" s="115"/>
      <c r="YQ54" s="115"/>
      <c r="YR54" s="115"/>
      <c r="YS54" s="115"/>
      <c r="YT54" s="115"/>
      <c r="YU54" s="115"/>
      <c r="YV54" s="115"/>
      <c r="YW54" s="115"/>
      <c r="YX54" s="115"/>
      <c r="YY54" s="115"/>
      <c r="YZ54" s="115"/>
      <c r="ZA54" s="115"/>
      <c r="ZB54" s="115"/>
      <c r="ZC54" s="115"/>
      <c r="ZD54" s="115"/>
      <c r="ZE54" s="115"/>
      <c r="ZF54" s="115"/>
      <c r="ZG54" s="115"/>
      <c r="ZH54" s="115"/>
      <c r="ZI54" s="115"/>
      <c r="ZJ54" s="115"/>
      <c r="ZK54" s="115"/>
      <c r="ZL54" s="115"/>
      <c r="ZM54" s="115"/>
      <c r="ZN54" s="115"/>
      <c r="ZO54" s="115"/>
      <c r="ZP54" s="115"/>
      <c r="ZQ54" s="115"/>
      <c r="ZR54" s="115"/>
      <c r="ZS54" s="115"/>
      <c r="ZT54" s="115"/>
      <c r="ZU54" s="115"/>
      <c r="ZV54" s="115"/>
      <c r="ZW54" s="115"/>
      <c r="ZX54" s="115"/>
      <c r="ZY54" s="115"/>
      <c r="ZZ54" s="115"/>
      <c r="AAA54" s="115"/>
      <c r="AAB54" s="115"/>
      <c r="AAC54" s="115"/>
      <c r="AAD54" s="115"/>
      <c r="AAE54" s="115"/>
      <c r="AAF54" s="115"/>
      <c r="AAG54" s="115"/>
      <c r="AAH54" s="115"/>
      <c r="AAI54" s="115"/>
      <c r="AAJ54" s="115"/>
      <c r="AAK54" s="115"/>
      <c r="AAL54" s="115"/>
      <c r="AAM54" s="115"/>
      <c r="AAN54" s="115"/>
      <c r="AAO54" s="115"/>
      <c r="AAP54" s="115"/>
      <c r="AAQ54" s="115"/>
      <c r="AAR54" s="115"/>
      <c r="AAS54" s="115"/>
      <c r="AAT54" s="115"/>
      <c r="AAU54" s="115"/>
      <c r="AAV54" s="115"/>
      <c r="AAW54" s="115"/>
      <c r="AAX54" s="115"/>
      <c r="AAY54" s="115"/>
      <c r="AAZ54" s="115"/>
      <c r="ABA54" s="115"/>
      <c r="ABB54" s="115"/>
      <c r="ABC54" s="115"/>
      <c r="ABD54" s="115"/>
      <c r="ABE54" s="115"/>
      <c r="ABF54" s="115"/>
      <c r="ABG54" s="115"/>
      <c r="ABH54" s="115"/>
      <c r="ABI54" s="115"/>
      <c r="ABJ54" s="115"/>
      <c r="ABK54" s="115"/>
      <c r="ABL54" s="115"/>
      <c r="ABM54" s="115"/>
      <c r="ABN54" s="115"/>
      <c r="ABO54" s="115"/>
      <c r="ABP54" s="115"/>
      <c r="ABQ54" s="115"/>
      <c r="ABR54" s="115"/>
      <c r="ABS54" s="115"/>
      <c r="ABT54" s="115"/>
      <c r="ABU54" s="115"/>
      <c r="ABV54" s="115"/>
      <c r="ABW54" s="115"/>
      <c r="ABX54" s="115"/>
      <c r="ABY54" s="115"/>
      <c r="ABZ54" s="115"/>
      <c r="ACA54" s="115"/>
      <c r="ACB54" s="115"/>
      <c r="ACC54" s="115"/>
      <c r="ACD54" s="115"/>
      <c r="ACE54" s="115"/>
      <c r="ACF54" s="115"/>
      <c r="ACG54" s="115"/>
      <c r="ACH54" s="115"/>
      <c r="ACI54" s="115"/>
      <c r="ACJ54" s="115"/>
      <c r="ACK54" s="115"/>
      <c r="ACL54" s="115"/>
      <c r="ACM54" s="115"/>
      <c r="ACN54" s="115"/>
      <c r="ACO54" s="115"/>
      <c r="ACP54" s="115"/>
      <c r="ACQ54" s="115"/>
      <c r="ACR54" s="115"/>
      <c r="ACS54" s="115"/>
      <c r="ACT54" s="115"/>
      <c r="ACU54" s="115"/>
      <c r="ACV54" s="115"/>
      <c r="ACW54" s="115"/>
      <c r="ACX54" s="115"/>
      <c r="ACY54" s="115"/>
      <c r="ACZ54" s="115"/>
      <c r="ADA54" s="115"/>
      <c r="ADB54" s="115"/>
      <c r="ADC54" s="115"/>
      <c r="ADD54" s="115"/>
      <c r="ADE54" s="115"/>
      <c r="ADF54" s="115"/>
      <c r="ADG54" s="115"/>
      <c r="ADH54" s="115"/>
      <c r="ADI54" s="115"/>
      <c r="ADJ54" s="115"/>
      <c r="ADK54" s="115"/>
      <c r="ADL54" s="115"/>
      <c r="ADM54" s="115"/>
      <c r="ADN54" s="115"/>
      <c r="ADO54" s="115"/>
      <c r="ADP54" s="115"/>
      <c r="ADQ54" s="115"/>
      <c r="ADR54" s="115"/>
      <c r="ADS54" s="115"/>
      <c r="ADT54" s="115"/>
      <c r="ADU54" s="115"/>
      <c r="ADV54" s="115"/>
      <c r="ADW54" s="115"/>
      <c r="ADX54" s="115"/>
      <c r="ADY54" s="115"/>
      <c r="ADZ54" s="115"/>
      <c r="AEA54" s="115"/>
      <c r="AEB54" s="115"/>
      <c r="AEC54" s="115"/>
      <c r="AED54" s="115"/>
      <c r="AEE54" s="115"/>
      <c r="AEF54" s="115"/>
      <c r="AEG54" s="115"/>
      <c r="AEH54" s="115"/>
      <c r="AEI54" s="115"/>
      <c r="AEJ54" s="115"/>
      <c r="AEK54" s="115"/>
      <c r="AEL54" s="115"/>
      <c r="AEM54" s="115"/>
      <c r="AEN54" s="115"/>
      <c r="AEO54" s="115"/>
      <c r="AEP54" s="115"/>
      <c r="AEQ54" s="115"/>
      <c r="AER54" s="115"/>
      <c r="AES54" s="115"/>
      <c r="AET54" s="115"/>
      <c r="AEU54" s="115"/>
      <c r="AEV54" s="115"/>
      <c r="AEW54" s="115"/>
      <c r="AEX54" s="115"/>
      <c r="AEY54" s="115"/>
      <c r="AEZ54" s="115"/>
      <c r="AFA54" s="115"/>
      <c r="AFB54" s="115"/>
      <c r="AFC54" s="115"/>
      <c r="AFD54" s="115"/>
      <c r="AFE54" s="115"/>
      <c r="AFF54" s="115"/>
      <c r="AFG54" s="115"/>
      <c r="AFH54" s="115"/>
      <c r="AFI54" s="115"/>
      <c r="AFJ54" s="115"/>
      <c r="AFK54" s="115"/>
      <c r="AFL54" s="115"/>
      <c r="AFM54" s="115"/>
      <c r="AFN54" s="115"/>
      <c r="AFO54" s="115"/>
      <c r="AFP54" s="115"/>
      <c r="AFQ54" s="115"/>
      <c r="AFR54" s="115"/>
      <c r="AFS54" s="115"/>
      <c r="AFT54" s="115"/>
      <c r="AFU54" s="115"/>
      <c r="AFV54" s="115"/>
      <c r="AFW54" s="115"/>
      <c r="AFX54" s="115"/>
      <c r="AFY54" s="115"/>
      <c r="AFZ54" s="115"/>
      <c r="AGA54" s="115"/>
      <c r="AGB54" s="115"/>
      <c r="AGC54" s="115"/>
      <c r="AGD54" s="115"/>
      <c r="AGE54" s="115"/>
      <c r="AGF54" s="115"/>
      <c r="AGG54" s="115"/>
      <c r="AGH54" s="115"/>
      <c r="AGI54" s="115"/>
      <c r="AGJ54" s="115"/>
      <c r="AGK54" s="115"/>
      <c r="AGL54" s="115"/>
      <c r="AGM54" s="115"/>
      <c r="AGN54" s="115"/>
      <c r="AGO54" s="115"/>
      <c r="AGP54" s="115"/>
      <c r="AGQ54" s="115"/>
      <c r="AGR54" s="115"/>
      <c r="AGS54" s="115"/>
      <c r="AGT54" s="115"/>
      <c r="AGU54" s="115"/>
      <c r="AGV54" s="115"/>
      <c r="AGW54" s="115"/>
      <c r="AGX54" s="115"/>
      <c r="AGY54" s="115"/>
      <c r="AGZ54" s="115"/>
      <c r="AHA54" s="115"/>
      <c r="AHB54" s="115"/>
      <c r="AHC54" s="115"/>
      <c r="AHD54" s="115"/>
      <c r="AHE54" s="115"/>
      <c r="AHF54" s="115"/>
      <c r="AHG54" s="115"/>
      <c r="AHH54" s="115"/>
      <c r="AHI54" s="115"/>
      <c r="AHJ54" s="115"/>
      <c r="AHK54" s="115"/>
      <c r="AHL54" s="115"/>
      <c r="AHM54" s="115"/>
      <c r="AHN54" s="115"/>
      <c r="AHO54" s="115"/>
      <c r="AHP54" s="115"/>
      <c r="AHQ54" s="115"/>
      <c r="AHR54" s="115"/>
      <c r="AHS54" s="115"/>
      <c r="AHT54" s="115"/>
      <c r="AHU54" s="115"/>
      <c r="AHV54" s="115"/>
      <c r="AHW54" s="115"/>
      <c r="AHX54" s="115"/>
      <c r="AHY54" s="115"/>
      <c r="AHZ54" s="115"/>
      <c r="AIA54" s="115"/>
      <c r="AIB54" s="115"/>
      <c r="AIC54" s="115"/>
      <c r="AID54" s="115"/>
      <c r="AIE54" s="115"/>
      <c r="AIF54" s="115"/>
      <c r="AIG54" s="115"/>
      <c r="AIH54" s="115"/>
      <c r="AII54" s="115"/>
      <c r="AIJ54" s="115"/>
      <c r="AIK54" s="115"/>
      <c r="AIL54" s="115"/>
      <c r="AIM54" s="115"/>
      <c r="AIN54" s="115"/>
      <c r="AIO54" s="115"/>
      <c r="AIP54" s="115"/>
      <c r="AIQ54" s="115"/>
      <c r="AIR54" s="115"/>
      <c r="AIS54" s="115"/>
      <c r="AIT54" s="115"/>
      <c r="AIU54" s="115"/>
      <c r="AIV54" s="115"/>
      <c r="AIW54" s="115"/>
      <c r="AIX54" s="115"/>
      <c r="AIY54" s="115"/>
      <c r="AIZ54" s="115"/>
      <c r="AJA54" s="115"/>
      <c r="AJB54" s="115"/>
      <c r="AJC54" s="115"/>
      <c r="AJD54" s="115"/>
      <c r="AJE54" s="115"/>
      <c r="AJF54" s="115"/>
      <c r="AJG54" s="115"/>
      <c r="AJH54" s="115"/>
      <c r="AJI54" s="115"/>
      <c r="AJJ54" s="115"/>
      <c r="AJK54" s="115"/>
      <c r="AJL54" s="115"/>
      <c r="AJM54" s="115"/>
      <c r="AJN54" s="115"/>
      <c r="AJO54" s="115"/>
      <c r="AJP54" s="115"/>
      <c r="AJQ54" s="115"/>
      <c r="AJR54" s="115"/>
      <c r="AJS54" s="115"/>
      <c r="AJT54" s="115"/>
      <c r="AJU54" s="115"/>
      <c r="AJV54" s="115"/>
      <c r="AJW54" s="115"/>
      <c r="AJX54" s="115"/>
      <c r="AJY54" s="115"/>
      <c r="AJZ54" s="115"/>
      <c r="AKA54" s="115"/>
      <c r="AKB54" s="115"/>
      <c r="AKC54" s="115"/>
      <c r="AKD54" s="115"/>
      <c r="AKE54" s="115"/>
      <c r="AKF54" s="115"/>
      <c r="AKG54" s="115"/>
    </row>
    <row r="55" spans="1:969" s="114" customFormat="1" ht="139.5" customHeight="1" thickBot="1" x14ac:dyDescent="0.3">
      <c r="A55" s="115"/>
      <c r="B55" s="118"/>
      <c r="C55" s="403" t="s">
        <v>625</v>
      </c>
      <c r="D55" s="428"/>
      <c r="E55" s="321" t="s">
        <v>386</v>
      </c>
      <c r="F55" s="291" t="s">
        <v>135</v>
      </c>
      <c r="G55" s="292">
        <v>50000</v>
      </c>
      <c r="H55" s="293">
        <v>0</v>
      </c>
      <c r="I55" s="327">
        <v>50000</v>
      </c>
      <c r="J55" s="328"/>
      <c r="K55" s="328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328"/>
      <c r="W55" s="328"/>
      <c r="X55" s="328">
        <v>50000</v>
      </c>
      <c r="Y55" s="328"/>
      <c r="Z55" s="328">
        <v>0</v>
      </c>
      <c r="AA55" s="328">
        <v>0</v>
      </c>
      <c r="AB55" s="328"/>
      <c r="AC55" s="328"/>
      <c r="AD55" s="328"/>
      <c r="AE55" s="113">
        <f t="shared" si="0"/>
        <v>0</v>
      </c>
      <c r="AF55" s="117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C55" s="115"/>
      <c r="BD55" s="115"/>
      <c r="BE55" s="115"/>
      <c r="BF55" s="115"/>
      <c r="BG55" s="115"/>
      <c r="BH55" s="115"/>
      <c r="BI55" s="115"/>
      <c r="BJ55" s="115"/>
      <c r="BK55" s="115"/>
      <c r="BL55" s="115"/>
      <c r="BM55" s="115"/>
      <c r="BN55" s="115"/>
      <c r="BO55" s="115"/>
      <c r="BP55" s="115"/>
      <c r="BQ55" s="115"/>
      <c r="BR55" s="115"/>
      <c r="BS55" s="115"/>
      <c r="BT55" s="115"/>
      <c r="BU55" s="115"/>
      <c r="BV55" s="115"/>
      <c r="BW55" s="115"/>
      <c r="BX55" s="115"/>
      <c r="BY55" s="115"/>
      <c r="BZ55" s="115"/>
      <c r="CA55" s="115"/>
      <c r="CB55" s="115"/>
      <c r="CC55" s="115"/>
      <c r="CD55" s="115"/>
      <c r="CE55" s="115"/>
      <c r="CF55" s="115"/>
      <c r="CG55" s="115"/>
      <c r="CH55" s="115"/>
      <c r="CI55" s="115"/>
      <c r="CJ55" s="115"/>
      <c r="CK55" s="115"/>
      <c r="CL55" s="115"/>
      <c r="CM55" s="115"/>
      <c r="CN55" s="115"/>
      <c r="CO55" s="115"/>
      <c r="CP55" s="115"/>
      <c r="CQ55" s="115"/>
      <c r="CR55" s="115"/>
      <c r="CS55" s="115"/>
      <c r="CT55" s="115"/>
      <c r="CU55" s="115"/>
      <c r="CV55" s="115"/>
      <c r="CW55" s="115"/>
      <c r="CX55" s="115"/>
      <c r="CY55" s="115"/>
      <c r="CZ55" s="115"/>
      <c r="DA55" s="115"/>
      <c r="DB55" s="115"/>
      <c r="DC55" s="115"/>
      <c r="DD55" s="115"/>
      <c r="DE55" s="115"/>
      <c r="DF55" s="115"/>
      <c r="DG55" s="115"/>
      <c r="DH55" s="115"/>
      <c r="DI55" s="115"/>
      <c r="DJ55" s="115"/>
      <c r="DK55" s="115"/>
      <c r="DL55" s="115"/>
      <c r="DM55" s="115"/>
      <c r="DN55" s="115"/>
      <c r="DO55" s="115"/>
      <c r="DP55" s="115"/>
      <c r="DQ55" s="115"/>
      <c r="DR55" s="115"/>
      <c r="DS55" s="115"/>
      <c r="DT55" s="115"/>
      <c r="DU55" s="115"/>
      <c r="DV55" s="115"/>
      <c r="DW55" s="115"/>
      <c r="DX55" s="115"/>
      <c r="DY55" s="115"/>
      <c r="DZ55" s="115"/>
      <c r="EA55" s="115"/>
      <c r="EB55" s="115"/>
      <c r="EC55" s="115"/>
      <c r="ED55" s="115"/>
      <c r="EE55" s="115"/>
      <c r="EF55" s="115"/>
      <c r="EG55" s="115"/>
      <c r="EH55" s="115"/>
      <c r="EI55" s="115"/>
      <c r="EJ55" s="115"/>
      <c r="EK55" s="115"/>
      <c r="EL55" s="115"/>
      <c r="EM55" s="115"/>
      <c r="EN55" s="115"/>
      <c r="EO55" s="115"/>
      <c r="EP55" s="115"/>
      <c r="EQ55" s="115"/>
      <c r="ER55" s="115"/>
      <c r="ES55" s="115"/>
      <c r="ET55" s="115"/>
      <c r="EU55" s="115"/>
      <c r="EV55" s="115"/>
      <c r="EW55" s="115"/>
      <c r="EX55" s="115"/>
      <c r="EY55" s="115"/>
      <c r="EZ55" s="115"/>
      <c r="FA55" s="115"/>
      <c r="FB55" s="115"/>
      <c r="FC55" s="115"/>
      <c r="FD55" s="115"/>
      <c r="FE55" s="115"/>
      <c r="FF55" s="115"/>
      <c r="FG55" s="115"/>
      <c r="FH55" s="115"/>
      <c r="FI55" s="115"/>
      <c r="FJ55" s="115"/>
      <c r="FK55" s="115"/>
      <c r="FL55" s="115"/>
      <c r="FM55" s="115"/>
      <c r="FN55" s="115"/>
      <c r="FO55" s="115"/>
      <c r="FP55" s="115"/>
      <c r="FQ55" s="115"/>
      <c r="FR55" s="115"/>
      <c r="FS55" s="115"/>
      <c r="FT55" s="115"/>
      <c r="FU55" s="115"/>
      <c r="FV55" s="115"/>
      <c r="FW55" s="115"/>
      <c r="FX55" s="115"/>
      <c r="FY55" s="115"/>
      <c r="FZ55" s="115"/>
      <c r="GA55" s="115"/>
      <c r="GB55" s="115"/>
      <c r="GC55" s="115"/>
      <c r="GD55" s="115"/>
      <c r="GE55" s="115"/>
      <c r="GF55" s="115"/>
      <c r="GG55" s="115"/>
      <c r="GH55" s="115"/>
      <c r="GI55" s="115"/>
      <c r="GJ55" s="115"/>
      <c r="GK55" s="115"/>
      <c r="GL55" s="115"/>
      <c r="GM55" s="115"/>
      <c r="GN55" s="115"/>
      <c r="GO55" s="115"/>
      <c r="GP55" s="115"/>
      <c r="GQ55" s="115"/>
      <c r="GR55" s="115"/>
      <c r="GS55" s="115"/>
      <c r="GT55" s="115"/>
      <c r="GU55" s="115"/>
      <c r="GV55" s="115"/>
      <c r="GW55" s="115"/>
      <c r="GX55" s="115"/>
      <c r="GY55" s="115"/>
      <c r="GZ55" s="115"/>
      <c r="HA55" s="115"/>
      <c r="HB55" s="115"/>
      <c r="HC55" s="115"/>
      <c r="HD55" s="115"/>
      <c r="HE55" s="115"/>
      <c r="HF55" s="115"/>
      <c r="HG55" s="115"/>
      <c r="HH55" s="115"/>
      <c r="HI55" s="115"/>
      <c r="HJ55" s="115"/>
      <c r="HK55" s="115"/>
      <c r="HL55" s="115"/>
      <c r="HM55" s="115"/>
      <c r="HN55" s="115"/>
      <c r="HO55" s="115"/>
      <c r="HP55" s="115"/>
      <c r="HQ55" s="115"/>
      <c r="HR55" s="115"/>
      <c r="HS55" s="115"/>
      <c r="HT55" s="115"/>
      <c r="HU55" s="115"/>
      <c r="HV55" s="115"/>
      <c r="HW55" s="115"/>
      <c r="HX55" s="115"/>
      <c r="HY55" s="115"/>
      <c r="HZ55" s="115"/>
      <c r="IA55" s="115"/>
      <c r="IB55" s="115"/>
      <c r="IC55" s="115"/>
      <c r="ID55" s="115"/>
      <c r="IE55" s="115"/>
      <c r="IF55" s="115"/>
      <c r="IG55" s="115"/>
      <c r="IH55" s="115"/>
      <c r="II55" s="115"/>
      <c r="IJ55" s="115"/>
      <c r="IK55" s="115"/>
      <c r="IL55" s="115"/>
      <c r="IM55" s="115"/>
      <c r="IN55" s="115"/>
      <c r="IO55" s="115"/>
      <c r="IP55" s="115"/>
      <c r="IQ55" s="115"/>
      <c r="IR55" s="115"/>
      <c r="IS55" s="115"/>
      <c r="IT55" s="115"/>
      <c r="IU55" s="115"/>
      <c r="IV55" s="115"/>
      <c r="IW55" s="115"/>
      <c r="IX55" s="115"/>
      <c r="IY55" s="115"/>
      <c r="IZ55" s="115"/>
      <c r="JA55" s="115"/>
      <c r="JB55" s="115"/>
      <c r="JC55" s="115"/>
      <c r="JD55" s="115"/>
      <c r="JE55" s="115"/>
      <c r="JF55" s="115"/>
      <c r="JG55" s="115"/>
      <c r="JH55" s="115"/>
      <c r="JI55" s="115"/>
      <c r="JJ55" s="115"/>
      <c r="JK55" s="115"/>
      <c r="JL55" s="115"/>
      <c r="JM55" s="115"/>
      <c r="JN55" s="115"/>
      <c r="JO55" s="115"/>
      <c r="JP55" s="115"/>
      <c r="JQ55" s="115"/>
      <c r="JR55" s="115"/>
      <c r="JS55" s="115"/>
      <c r="JT55" s="115"/>
      <c r="JU55" s="115"/>
      <c r="JV55" s="115"/>
      <c r="JW55" s="115"/>
      <c r="JX55" s="115"/>
      <c r="JY55" s="115"/>
      <c r="JZ55" s="115"/>
      <c r="KA55" s="115"/>
      <c r="KB55" s="115"/>
      <c r="KC55" s="115"/>
      <c r="KD55" s="115"/>
      <c r="KE55" s="115"/>
      <c r="KF55" s="115"/>
      <c r="KG55" s="115"/>
      <c r="KH55" s="115"/>
      <c r="KI55" s="115"/>
      <c r="KJ55" s="115"/>
      <c r="KK55" s="115"/>
      <c r="KL55" s="115"/>
      <c r="KM55" s="115"/>
      <c r="KN55" s="115"/>
      <c r="KO55" s="115"/>
      <c r="KP55" s="115"/>
      <c r="KQ55" s="115"/>
      <c r="KR55" s="115"/>
      <c r="KS55" s="115"/>
      <c r="KT55" s="115"/>
      <c r="KU55" s="115"/>
      <c r="KV55" s="115"/>
      <c r="KW55" s="115"/>
      <c r="KX55" s="115"/>
      <c r="KY55" s="115"/>
      <c r="KZ55" s="115"/>
      <c r="LA55" s="115"/>
      <c r="LB55" s="115"/>
      <c r="LC55" s="115"/>
      <c r="LD55" s="115"/>
      <c r="LE55" s="115"/>
      <c r="LF55" s="115"/>
      <c r="LG55" s="115"/>
      <c r="LH55" s="115"/>
      <c r="LI55" s="115"/>
      <c r="LJ55" s="115"/>
      <c r="LK55" s="115"/>
      <c r="LL55" s="115"/>
      <c r="LM55" s="115"/>
      <c r="LN55" s="115"/>
      <c r="LO55" s="115"/>
      <c r="LP55" s="115"/>
      <c r="LQ55" s="115"/>
      <c r="LR55" s="115"/>
      <c r="LS55" s="115"/>
      <c r="LT55" s="115"/>
      <c r="LU55" s="115"/>
      <c r="LV55" s="115"/>
      <c r="LW55" s="115"/>
      <c r="LX55" s="115"/>
      <c r="LY55" s="115"/>
      <c r="LZ55" s="115"/>
      <c r="MA55" s="115"/>
      <c r="MB55" s="115"/>
      <c r="MC55" s="115"/>
      <c r="MD55" s="115"/>
      <c r="ME55" s="115"/>
      <c r="MF55" s="115"/>
      <c r="MG55" s="115"/>
      <c r="MH55" s="115"/>
      <c r="MI55" s="115"/>
      <c r="MJ55" s="115"/>
      <c r="MK55" s="115"/>
      <c r="ML55" s="115"/>
      <c r="MM55" s="115"/>
      <c r="MN55" s="115"/>
      <c r="MO55" s="115"/>
      <c r="MP55" s="115"/>
      <c r="MQ55" s="115"/>
      <c r="MR55" s="115"/>
      <c r="MS55" s="115"/>
      <c r="MT55" s="115"/>
      <c r="MU55" s="115"/>
      <c r="MV55" s="115"/>
      <c r="MW55" s="115"/>
      <c r="MX55" s="115"/>
      <c r="MY55" s="115"/>
      <c r="MZ55" s="115"/>
      <c r="NA55" s="115"/>
      <c r="NB55" s="115"/>
      <c r="NC55" s="115"/>
      <c r="ND55" s="115"/>
      <c r="NE55" s="115"/>
      <c r="NF55" s="115"/>
      <c r="NG55" s="115"/>
      <c r="NH55" s="115"/>
      <c r="NI55" s="115"/>
      <c r="NJ55" s="115"/>
      <c r="NK55" s="115"/>
      <c r="NL55" s="115"/>
      <c r="NM55" s="115"/>
      <c r="NN55" s="115"/>
      <c r="NO55" s="115"/>
      <c r="NP55" s="115"/>
      <c r="NQ55" s="115"/>
      <c r="NR55" s="115"/>
      <c r="NS55" s="115"/>
      <c r="NT55" s="115"/>
      <c r="NU55" s="115"/>
      <c r="NV55" s="115"/>
      <c r="NW55" s="115"/>
      <c r="NX55" s="115"/>
      <c r="NY55" s="115"/>
      <c r="NZ55" s="115"/>
      <c r="OA55" s="115"/>
      <c r="OB55" s="115"/>
      <c r="OC55" s="115"/>
      <c r="OD55" s="115"/>
      <c r="OE55" s="115"/>
      <c r="OF55" s="115"/>
      <c r="OG55" s="115"/>
      <c r="OH55" s="115"/>
      <c r="OI55" s="115"/>
      <c r="OJ55" s="115"/>
      <c r="OK55" s="115"/>
      <c r="OL55" s="115"/>
      <c r="OM55" s="115"/>
      <c r="ON55" s="115"/>
      <c r="OO55" s="115"/>
      <c r="OP55" s="115"/>
      <c r="OQ55" s="115"/>
      <c r="OR55" s="115"/>
      <c r="OS55" s="115"/>
      <c r="OT55" s="115"/>
      <c r="OU55" s="115"/>
      <c r="OV55" s="115"/>
      <c r="OW55" s="115"/>
      <c r="OX55" s="115"/>
      <c r="OY55" s="115"/>
      <c r="OZ55" s="115"/>
      <c r="PA55" s="115"/>
      <c r="PB55" s="115"/>
      <c r="PC55" s="115"/>
      <c r="PD55" s="115"/>
      <c r="PE55" s="115"/>
      <c r="PF55" s="115"/>
      <c r="PG55" s="115"/>
      <c r="PH55" s="115"/>
      <c r="PI55" s="115"/>
      <c r="PJ55" s="115"/>
      <c r="PK55" s="115"/>
      <c r="PL55" s="115"/>
      <c r="PM55" s="115"/>
      <c r="PN55" s="115"/>
      <c r="PO55" s="115"/>
      <c r="PP55" s="115"/>
      <c r="PQ55" s="115"/>
      <c r="PR55" s="115"/>
      <c r="PS55" s="115"/>
      <c r="PT55" s="115"/>
      <c r="PU55" s="115"/>
      <c r="PV55" s="115"/>
      <c r="PW55" s="115"/>
      <c r="PX55" s="115"/>
      <c r="PY55" s="115"/>
      <c r="PZ55" s="115"/>
      <c r="QA55" s="115"/>
      <c r="QB55" s="115"/>
      <c r="QC55" s="115"/>
      <c r="QD55" s="115"/>
      <c r="QE55" s="115"/>
      <c r="QF55" s="115"/>
      <c r="QG55" s="115"/>
      <c r="QH55" s="115"/>
      <c r="QI55" s="115"/>
      <c r="QJ55" s="115"/>
      <c r="QK55" s="115"/>
      <c r="QL55" s="115"/>
      <c r="QM55" s="115"/>
      <c r="QN55" s="115"/>
      <c r="QO55" s="115"/>
      <c r="QP55" s="115"/>
      <c r="QQ55" s="115"/>
      <c r="QR55" s="115"/>
      <c r="QS55" s="115"/>
      <c r="QT55" s="115"/>
      <c r="QU55" s="115"/>
      <c r="QV55" s="115"/>
      <c r="QW55" s="115"/>
      <c r="QX55" s="115"/>
      <c r="QY55" s="115"/>
      <c r="QZ55" s="115"/>
      <c r="RA55" s="115"/>
      <c r="RB55" s="115"/>
      <c r="RC55" s="115"/>
      <c r="RD55" s="115"/>
      <c r="RE55" s="115"/>
      <c r="RF55" s="115"/>
      <c r="RG55" s="115"/>
      <c r="RH55" s="115"/>
      <c r="RI55" s="115"/>
      <c r="RJ55" s="115"/>
      <c r="RK55" s="115"/>
      <c r="RL55" s="115"/>
      <c r="RM55" s="115"/>
      <c r="RN55" s="115"/>
      <c r="RO55" s="115"/>
      <c r="RP55" s="115"/>
      <c r="RQ55" s="115"/>
      <c r="RR55" s="115"/>
      <c r="RS55" s="115"/>
      <c r="RT55" s="115"/>
      <c r="RU55" s="115"/>
      <c r="RV55" s="115"/>
      <c r="RW55" s="115"/>
      <c r="RX55" s="115"/>
      <c r="RY55" s="115"/>
      <c r="RZ55" s="115"/>
      <c r="SA55" s="115"/>
      <c r="SB55" s="115"/>
      <c r="SC55" s="115"/>
      <c r="SD55" s="115"/>
      <c r="SE55" s="115"/>
      <c r="SF55" s="115"/>
      <c r="SG55" s="115"/>
      <c r="SH55" s="115"/>
      <c r="SI55" s="115"/>
      <c r="SJ55" s="115"/>
      <c r="SK55" s="115"/>
      <c r="SL55" s="115"/>
      <c r="SM55" s="115"/>
      <c r="SN55" s="115"/>
      <c r="SO55" s="115"/>
      <c r="SP55" s="115"/>
      <c r="SQ55" s="115"/>
      <c r="SR55" s="115"/>
      <c r="SS55" s="115"/>
      <c r="ST55" s="115"/>
      <c r="SU55" s="115"/>
      <c r="SV55" s="115"/>
      <c r="SW55" s="115"/>
      <c r="SX55" s="115"/>
      <c r="SY55" s="115"/>
      <c r="SZ55" s="115"/>
      <c r="TA55" s="115"/>
      <c r="TB55" s="115"/>
      <c r="TC55" s="115"/>
      <c r="TD55" s="115"/>
      <c r="TE55" s="115"/>
      <c r="TF55" s="115"/>
      <c r="TG55" s="115"/>
      <c r="TH55" s="115"/>
      <c r="TI55" s="115"/>
      <c r="TJ55" s="115"/>
      <c r="TK55" s="115"/>
      <c r="TL55" s="115"/>
      <c r="TM55" s="115"/>
      <c r="TN55" s="115"/>
      <c r="TO55" s="115"/>
      <c r="TP55" s="115"/>
      <c r="TQ55" s="115"/>
      <c r="TR55" s="115"/>
      <c r="TS55" s="115"/>
      <c r="TT55" s="115"/>
      <c r="TU55" s="115"/>
      <c r="TV55" s="115"/>
      <c r="TW55" s="115"/>
      <c r="TX55" s="115"/>
      <c r="TY55" s="115"/>
      <c r="TZ55" s="115"/>
      <c r="UA55" s="115"/>
      <c r="UB55" s="115"/>
      <c r="UC55" s="115"/>
      <c r="UD55" s="115"/>
      <c r="UE55" s="115"/>
      <c r="UF55" s="115"/>
      <c r="UG55" s="115"/>
      <c r="UH55" s="115"/>
      <c r="UI55" s="115"/>
      <c r="UJ55" s="115"/>
      <c r="UK55" s="115"/>
      <c r="UL55" s="115"/>
      <c r="UM55" s="115"/>
      <c r="UN55" s="115"/>
      <c r="UO55" s="115"/>
      <c r="UP55" s="115"/>
      <c r="UQ55" s="115"/>
      <c r="UR55" s="115"/>
      <c r="US55" s="115"/>
      <c r="UT55" s="115"/>
      <c r="UU55" s="115"/>
      <c r="UV55" s="115"/>
      <c r="UW55" s="115"/>
      <c r="UX55" s="115"/>
      <c r="UY55" s="115"/>
      <c r="UZ55" s="115"/>
      <c r="VA55" s="115"/>
      <c r="VB55" s="115"/>
      <c r="VC55" s="115"/>
      <c r="VD55" s="115"/>
      <c r="VE55" s="115"/>
      <c r="VF55" s="115"/>
      <c r="VG55" s="115"/>
      <c r="VH55" s="115"/>
      <c r="VI55" s="115"/>
      <c r="VJ55" s="115"/>
      <c r="VK55" s="115"/>
      <c r="VL55" s="115"/>
      <c r="VM55" s="115"/>
      <c r="VN55" s="115"/>
      <c r="VO55" s="115"/>
      <c r="VP55" s="115"/>
      <c r="VQ55" s="115"/>
      <c r="VR55" s="115"/>
      <c r="VS55" s="115"/>
      <c r="VT55" s="115"/>
      <c r="VU55" s="115"/>
      <c r="VV55" s="115"/>
      <c r="VW55" s="115"/>
      <c r="VX55" s="115"/>
      <c r="VY55" s="115"/>
      <c r="VZ55" s="115"/>
      <c r="WA55" s="115"/>
      <c r="WB55" s="115"/>
      <c r="WC55" s="115"/>
      <c r="WD55" s="115"/>
      <c r="WE55" s="115"/>
      <c r="WF55" s="115"/>
      <c r="WG55" s="115"/>
      <c r="WH55" s="115"/>
      <c r="WI55" s="115"/>
      <c r="WJ55" s="115"/>
      <c r="WK55" s="115"/>
      <c r="WL55" s="115"/>
      <c r="WM55" s="115"/>
      <c r="WN55" s="115"/>
      <c r="WO55" s="115"/>
      <c r="WP55" s="115"/>
      <c r="WQ55" s="115"/>
      <c r="WR55" s="115"/>
      <c r="WS55" s="115"/>
      <c r="WT55" s="115"/>
      <c r="WU55" s="115"/>
      <c r="WV55" s="115"/>
      <c r="WW55" s="115"/>
      <c r="WX55" s="115"/>
      <c r="WY55" s="115"/>
      <c r="WZ55" s="115"/>
      <c r="XA55" s="115"/>
      <c r="XB55" s="115"/>
      <c r="XC55" s="115"/>
      <c r="XD55" s="115"/>
      <c r="XE55" s="115"/>
      <c r="XF55" s="115"/>
      <c r="XG55" s="115"/>
      <c r="XH55" s="115"/>
      <c r="XI55" s="115"/>
      <c r="XJ55" s="115"/>
      <c r="XK55" s="115"/>
      <c r="XL55" s="115"/>
      <c r="XM55" s="115"/>
      <c r="XN55" s="115"/>
      <c r="XO55" s="115"/>
      <c r="XP55" s="115"/>
      <c r="XQ55" s="115"/>
      <c r="XR55" s="115"/>
      <c r="XS55" s="115"/>
      <c r="XT55" s="115"/>
      <c r="XU55" s="115"/>
      <c r="XV55" s="115"/>
      <c r="XW55" s="115"/>
      <c r="XX55" s="115"/>
      <c r="XY55" s="115"/>
      <c r="XZ55" s="115"/>
      <c r="YA55" s="115"/>
      <c r="YB55" s="115"/>
      <c r="YC55" s="115"/>
      <c r="YD55" s="115"/>
      <c r="YE55" s="115"/>
      <c r="YF55" s="115"/>
      <c r="YG55" s="115"/>
      <c r="YH55" s="115"/>
      <c r="YI55" s="115"/>
      <c r="YJ55" s="115"/>
      <c r="YK55" s="115"/>
      <c r="YL55" s="115"/>
      <c r="YM55" s="115"/>
      <c r="YN55" s="115"/>
      <c r="YO55" s="115"/>
      <c r="YP55" s="115"/>
      <c r="YQ55" s="115"/>
      <c r="YR55" s="115"/>
      <c r="YS55" s="115"/>
      <c r="YT55" s="115"/>
      <c r="YU55" s="115"/>
      <c r="YV55" s="115"/>
      <c r="YW55" s="115"/>
      <c r="YX55" s="115"/>
      <c r="YY55" s="115"/>
      <c r="YZ55" s="115"/>
      <c r="ZA55" s="115"/>
      <c r="ZB55" s="115"/>
      <c r="ZC55" s="115"/>
      <c r="ZD55" s="115"/>
      <c r="ZE55" s="115"/>
      <c r="ZF55" s="115"/>
      <c r="ZG55" s="115"/>
      <c r="ZH55" s="115"/>
      <c r="ZI55" s="115"/>
      <c r="ZJ55" s="115"/>
      <c r="ZK55" s="115"/>
      <c r="ZL55" s="115"/>
      <c r="ZM55" s="115"/>
      <c r="ZN55" s="115"/>
      <c r="ZO55" s="115"/>
      <c r="ZP55" s="115"/>
      <c r="ZQ55" s="115"/>
      <c r="ZR55" s="115"/>
      <c r="ZS55" s="115"/>
      <c r="ZT55" s="115"/>
      <c r="ZU55" s="115"/>
      <c r="ZV55" s="115"/>
      <c r="ZW55" s="115"/>
      <c r="ZX55" s="115"/>
      <c r="ZY55" s="115"/>
      <c r="ZZ55" s="115"/>
      <c r="AAA55" s="115"/>
      <c r="AAB55" s="115"/>
      <c r="AAC55" s="115"/>
      <c r="AAD55" s="115"/>
      <c r="AAE55" s="115"/>
      <c r="AAF55" s="115"/>
      <c r="AAG55" s="115"/>
      <c r="AAH55" s="115"/>
      <c r="AAI55" s="115"/>
      <c r="AAJ55" s="115"/>
      <c r="AAK55" s="115"/>
      <c r="AAL55" s="115"/>
      <c r="AAM55" s="115"/>
      <c r="AAN55" s="115"/>
      <c r="AAO55" s="115"/>
      <c r="AAP55" s="115"/>
      <c r="AAQ55" s="115"/>
      <c r="AAR55" s="115"/>
      <c r="AAS55" s="115"/>
      <c r="AAT55" s="115"/>
      <c r="AAU55" s="115"/>
      <c r="AAV55" s="115"/>
      <c r="AAW55" s="115"/>
      <c r="AAX55" s="115"/>
      <c r="AAY55" s="115"/>
      <c r="AAZ55" s="115"/>
      <c r="ABA55" s="115"/>
      <c r="ABB55" s="115"/>
      <c r="ABC55" s="115"/>
      <c r="ABD55" s="115"/>
      <c r="ABE55" s="115"/>
      <c r="ABF55" s="115"/>
      <c r="ABG55" s="115"/>
      <c r="ABH55" s="115"/>
      <c r="ABI55" s="115"/>
      <c r="ABJ55" s="115"/>
      <c r="ABK55" s="115"/>
      <c r="ABL55" s="115"/>
      <c r="ABM55" s="115"/>
      <c r="ABN55" s="115"/>
      <c r="ABO55" s="115"/>
      <c r="ABP55" s="115"/>
      <c r="ABQ55" s="115"/>
      <c r="ABR55" s="115"/>
      <c r="ABS55" s="115"/>
      <c r="ABT55" s="115"/>
      <c r="ABU55" s="115"/>
      <c r="ABV55" s="115"/>
      <c r="ABW55" s="115"/>
      <c r="ABX55" s="115"/>
      <c r="ABY55" s="115"/>
      <c r="ABZ55" s="115"/>
      <c r="ACA55" s="115"/>
      <c r="ACB55" s="115"/>
      <c r="ACC55" s="115"/>
      <c r="ACD55" s="115"/>
      <c r="ACE55" s="115"/>
      <c r="ACF55" s="115"/>
      <c r="ACG55" s="115"/>
      <c r="ACH55" s="115"/>
      <c r="ACI55" s="115"/>
      <c r="ACJ55" s="115"/>
      <c r="ACK55" s="115"/>
      <c r="ACL55" s="115"/>
      <c r="ACM55" s="115"/>
      <c r="ACN55" s="115"/>
      <c r="ACO55" s="115"/>
      <c r="ACP55" s="115"/>
      <c r="ACQ55" s="115"/>
      <c r="ACR55" s="115"/>
      <c r="ACS55" s="115"/>
      <c r="ACT55" s="115"/>
      <c r="ACU55" s="115"/>
      <c r="ACV55" s="115"/>
      <c r="ACW55" s="115"/>
      <c r="ACX55" s="115"/>
      <c r="ACY55" s="115"/>
      <c r="ACZ55" s="115"/>
      <c r="ADA55" s="115"/>
      <c r="ADB55" s="115"/>
      <c r="ADC55" s="115"/>
      <c r="ADD55" s="115"/>
      <c r="ADE55" s="115"/>
      <c r="ADF55" s="115"/>
      <c r="ADG55" s="115"/>
      <c r="ADH55" s="115"/>
      <c r="ADI55" s="115"/>
      <c r="ADJ55" s="115"/>
      <c r="ADK55" s="115"/>
      <c r="ADL55" s="115"/>
      <c r="ADM55" s="115"/>
      <c r="ADN55" s="115"/>
      <c r="ADO55" s="115"/>
      <c r="ADP55" s="115"/>
      <c r="ADQ55" s="115"/>
      <c r="ADR55" s="115"/>
      <c r="ADS55" s="115"/>
      <c r="ADT55" s="115"/>
      <c r="ADU55" s="115"/>
      <c r="ADV55" s="115"/>
      <c r="ADW55" s="115"/>
      <c r="ADX55" s="115"/>
      <c r="ADY55" s="115"/>
      <c r="ADZ55" s="115"/>
      <c r="AEA55" s="115"/>
      <c r="AEB55" s="115"/>
      <c r="AEC55" s="115"/>
      <c r="AED55" s="115"/>
      <c r="AEE55" s="115"/>
      <c r="AEF55" s="115"/>
      <c r="AEG55" s="115"/>
      <c r="AEH55" s="115"/>
      <c r="AEI55" s="115"/>
      <c r="AEJ55" s="115"/>
      <c r="AEK55" s="115"/>
      <c r="AEL55" s="115"/>
      <c r="AEM55" s="115"/>
      <c r="AEN55" s="115"/>
      <c r="AEO55" s="115"/>
      <c r="AEP55" s="115"/>
      <c r="AEQ55" s="115"/>
      <c r="AER55" s="115"/>
      <c r="AES55" s="115"/>
      <c r="AET55" s="115"/>
      <c r="AEU55" s="115"/>
      <c r="AEV55" s="115"/>
      <c r="AEW55" s="115"/>
      <c r="AEX55" s="115"/>
      <c r="AEY55" s="115"/>
      <c r="AEZ55" s="115"/>
      <c r="AFA55" s="115"/>
      <c r="AFB55" s="115"/>
      <c r="AFC55" s="115"/>
      <c r="AFD55" s="115"/>
      <c r="AFE55" s="115"/>
      <c r="AFF55" s="115"/>
      <c r="AFG55" s="115"/>
      <c r="AFH55" s="115"/>
      <c r="AFI55" s="115"/>
      <c r="AFJ55" s="115"/>
      <c r="AFK55" s="115"/>
      <c r="AFL55" s="115"/>
      <c r="AFM55" s="115"/>
      <c r="AFN55" s="115"/>
      <c r="AFO55" s="115"/>
      <c r="AFP55" s="115"/>
      <c r="AFQ55" s="115"/>
      <c r="AFR55" s="115"/>
      <c r="AFS55" s="115"/>
      <c r="AFT55" s="115"/>
      <c r="AFU55" s="115"/>
      <c r="AFV55" s="115"/>
      <c r="AFW55" s="115"/>
      <c r="AFX55" s="115"/>
      <c r="AFY55" s="115"/>
      <c r="AFZ55" s="115"/>
      <c r="AGA55" s="115"/>
      <c r="AGB55" s="115"/>
      <c r="AGC55" s="115"/>
      <c r="AGD55" s="115"/>
      <c r="AGE55" s="115"/>
      <c r="AGF55" s="115"/>
      <c r="AGG55" s="115"/>
      <c r="AGH55" s="115"/>
      <c r="AGI55" s="115"/>
      <c r="AGJ55" s="115"/>
      <c r="AGK55" s="115"/>
      <c r="AGL55" s="115"/>
      <c r="AGM55" s="115"/>
      <c r="AGN55" s="115"/>
      <c r="AGO55" s="115"/>
      <c r="AGP55" s="115"/>
      <c r="AGQ55" s="115"/>
      <c r="AGR55" s="115"/>
      <c r="AGS55" s="115"/>
      <c r="AGT55" s="115"/>
      <c r="AGU55" s="115"/>
      <c r="AGV55" s="115"/>
      <c r="AGW55" s="115"/>
      <c r="AGX55" s="115"/>
      <c r="AGY55" s="115"/>
      <c r="AGZ55" s="115"/>
      <c r="AHA55" s="115"/>
      <c r="AHB55" s="115"/>
      <c r="AHC55" s="115"/>
      <c r="AHD55" s="115"/>
      <c r="AHE55" s="115"/>
      <c r="AHF55" s="115"/>
      <c r="AHG55" s="115"/>
      <c r="AHH55" s="115"/>
      <c r="AHI55" s="115"/>
      <c r="AHJ55" s="115"/>
      <c r="AHK55" s="115"/>
      <c r="AHL55" s="115"/>
      <c r="AHM55" s="115"/>
      <c r="AHN55" s="115"/>
      <c r="AHO55" s="115"/>
      <c r="AHP55" s="115"/>
      <c r="AHQ55" s="115"/>
      <c r="AHR55" s="115"/>
      <c r="AHS55" s="115"/>
      <c r="AHT55" s="115"/>
      <c r="AHU55" s="115"/>
      <c r="AHV55" s="115"/>
      <c r="AHW55" s="115"/>
      <c r="AHX55" s="115"/>
      <c r="AHY55" s="115"/>
      <c r="AHZ55" s="115"/>
      <c r="AIA55" s="115"/>
      <c r="AIB55" s="115"/>
      <c r="AIC55" s="115"/>
      <c r="AID55" s="115"/>
      <c r="AIE55" s="115"/>
      <c r="AIF55" s="115"/>
      <c r="AIG55" s="115"/>
      <c r="AIH55" s="115"/>
      <c r="AII55" s="115"/>
      <c r="AIJ55" s="115"/>
      <c r="AIK55" s="115"/>
      <c r="AIL55" s="115"/>
      <c r="AIM55" s="115"/>
      <c r="AIN55" s="115"/>
      <c r="AIO55" s="115"/>
      <c r="AIP55" s="115"/>
      <c r="AIQ55" s="115"/>
      <c r="AIR55" s="115"/>
      <c r="AIS55" s="115"/>
      <c r="AIT55" s="115"/>
      <c r="AIU55" s="115"/>
      <c r="AIV55" s="115"/>
      <c r="AIW55" s="115"/>
      <c r="AIX55" s="115"/>
      <c r="AIY55" s="115"/>
      <c r="AIZ55" s="115"/>
      <c r="AJA55" s="115"/>
      <c r="AJB55" s="115"/>
      <c r="AJC55" s="115"/>
      <c r="AJD55" s="115"/>
      <c r="AJE55" s="115"/>
      <c r="AJF55" s="115"/>
      <c r="AJG55" s="115"/>
      <c r="AJH55" s="115"/>
      <c r="AJI55" s="115"/>
      <c r="AJJ55" s="115"/>
      <c r="AJK55" s="115"/>
      <c r="AJL55" s="115"/>
      <c r="AJM55" s="115"/>
      <c r="AJN55" s="115"/>
      <c r="AJO55" s="115"/>
      <c r="AJP55" s="115"/>
      <c r="AJQ55" s="115"/>
      <c r="AJR55" s="115"/>
      <c r="AJS55" s="115"/>
      <c r="AJT55" s="115"/>
      <c r="AJU55" s="115"/>
      <c r="AJV55" s="115"/>
      <c r="AJW55" s="115"/>
      <c r="AJX55" s="115"/>
      <c r="AJY55" s="115"/>
      <c r="AJZ55" s="115"/>
      <c r="AKA55" s="115"/>
      <c r="AKB55" s="115"/>
      <c r="AKC55" s="115"/>
      <c r="AKD55" s="115"/>
      <c r="AKE55" s="115"/>
      <c r="AKF55" s="115"/>
      <c r="AKG55" s="115"/>
    </row>
    <row r="56" spans="1:969" s="279" customFormat="1" ht="80.25" customHeight="1" thickBot="1" x14ac:dyDescent="0.3">
      <c r="A56" s="281"/>
      <c r="B56" s="283"/>
      <c r="C56" s="322"/>
      <c r="D56" s="322"/>
      <c r="E56" s="323"/>
      <c r="F56" s="284" t="s">
        <v>387</v>
      </c>
      <c r="G56" s="292">
        <f>SUM(G10:G55)</f>
        <v>186462746.89000002</v>
      </c>
      <c r="H56" s="292">
        <f t="shared" ref="H56:AB56" si="1">SUM(H10:H55)</f>
        <v>157261997.81000003</v>
      </c>
      <c r="I56" s="285">
        <f t="shared" si="1"/>
        <v>8047175.2999999998</v>
      </c>
      <c r="J56" s="285">
        <f t="shared" si="1"/>
        <v>7862132.79</v>
      </c>
      <c r="K56" s="285">
        <f t="shared" si="1"/>
        <v>1750000</v>
      </c>
      <c r="L56" s="285">
        <f t="shared" si="1"/>
        <v>11541440.99</v>
      </c>
      <c r="M56" s="285">
        <f t="shared" si="1"/>
        <v>0</v>
      </c>
      <c r="N56" s="285">
        <f t="shared" si="1"/>
        <v>0</v>
      </c>
      <c r="O56" s="285">
        <f t="shared" si="1"/>
        <v>44663300</v>
      </c>
      <c r="P56" s="285">
        <f t="shared" si="1"/>
        <v>0</v>
      </c>
      <c r="Q56" s="285">
        <f t="shared" si="1"/>
        <v>0</v>
      </c>
      <c r="R56" s="285">
        <f t="shared" si="1"/>
        <v>7150000</v>
      </c>
      <c r="S56" s="285">
        <f t="shared" si="1"/>
        <v>0</v>
      </c>
      <c r="T56" s="285">
        <f t="shared" si="1"/>
        <v>49288726.439999998</v>
      </c>
      <c r="U56" s="285">
        <f t="shared" si="1"/>
        <v>1937728.59</v>
      </c>
      <c r="V56" s="285">
        <f t="shared" si="1"/>
        <v>0</v>
      </c>
      <c r="W56" s="285">
        <f t="shared" si="1"/>
        <v>0</v>
      </c>
      <c r="X56" s="285">
        <f t="shared" si="1"/>
        <v>9439367.3999999985</v>
      </c>
      <c r="Y56" s="285">
        <f t="shared" si="1"/>
        <v>0</v>
      </c>
      <c r="Z56" s="285">
        <f t="shared" si="1"/>
        <v>8594158.5599999987</v>
      </c>
      <c r="AA56" s="285">
        <f t="shared" si="1"/>
        <v>8650315.9000000004</v>
      </c>
      <c r="AB56" s="285">
        <f t="shared" si="1"/>
        <v>0</v>
      </c>
      <c r="AC56" s="285">
        <v>47721050</v>
      </c>
      <c r="AD56" s="285">
        <f>SUM(AD10:AD55)</f>
        <v>9018100</v>
      </c>
      <c r="AE56" s="285">
        <f>SUM(AE10:AE55)</f>
        <v>1.3824319466948509E-10</v>
      </c>
      <c r="AF56" s="281"/>
      <c r="AG56" s="281"/>
      <c r="AH56" s="281"/>
      <c r="AI56" s="281"/>
      <c r="AJ56" s="281"/>
      <c r="AK56" s="281"/>
      <c r="AL56" s="281"/>
      <c r="AM56" s="281"/>
      <c r="AN56" s="281"/>
      <c r="AO56" s="281"/>
      <c r="AP56" s="281"/>
      <c r="AQ56" s="281"/>
      <c r="AR56" s="281"/>
      <c r="AS56" s="281"/>
      <c r="AT56" s="281"/>
      <c r="AU56" s="281"/>
      <c r="AV56" s="281"/>
      <c r="AW56" s="281"/>
      <c r="AX56" s="281"/>
      <c r="AY56" s="281"/>
      <c r="AZ56" s="281"/>
      <c r="BA56" s="281"/>
      <c r="BB56" s="281"/>
      <c r="BC56" s="281"/>
      <c r="BD56" s="281"/>
      <c r="BE56" s="281"/>
      <c r="BF56" s="281"/>
      <c r="BG56" s="281"/>
      <c r="BH56" s="281"/>
      <c r="BI56" s="281"/>
      <c r="BJ56" s="281"/>
      <c r="BK56" s="281"/>
      <c r="BL56" s="281"/>
      <c r="BM56" s="281"/>
      <c r="BN56" s="281"/>
      <c r="BO56" s="281"/>
      <c r="BP56" s="281"/>
      <c r="BQ56" s="281"/>
      <c r="BR56" s="281"/>
      <c r="BS56" s="281"/>
      <c r="BT56" s="281"/>
      <c r="BU56" s="281"/>
      <c r="BV56" s="281"/>
      <c r="BW56" s="281"/>
      <c r="BX56" s="281"/>
      <c r="BY56" s="281"/>
      <c r="BZ56" s="281"/>
      <c r="CA56" s="281"/>
      <c r="CB56" s="281"/>
      <c r="CC56" s="281"/>
      <c r="CD56" s="281"/>
      <c r="CE56" s="281"/>
      <c r="CF56" s="281"/>
      <c r="CG56" s="281"/>
      <c r="CH56" s="281"/>
      <c r="CI56" s="281"/>
      <c r="CJ56" s="281"/>
      <c r="CK56" s="281"/>
      <c r="CL56" s="281"/>
      <c r="CM56" s="281"/>
      <c r="CN56" s="281"/>
      <c r="CO56" s="281"/>
      <c r="CP56" s="281"/>
      <c r="CQ56" s="281"/>
      <c r="CR56" s="281"/>
      <c r="CS56" s="281"/>
      <c r="CT56" s="281"/>
      <c r="CU56" s="281"/>
      <c r="CV56" s="281"/>
      <c r="CW56" s="281"/>
      <c r="CX56" s="281"/>
      <c r="CY56" s="281"/>
      <c r="CZ56" s="281"/>
      <c r="DA56" s="281"/>
      <c r="DB56" s="281"/>
      <c r="DC56" s="281"/>
      <c r="DD56" s="281"/>
      <c r="DE56" s="281"/>
      <c r="DF56" s="281"/>
      <c r="DG56" s="281"/>
      <c r="DH56" s="281"/>
      <c r="DI56" s="281"/>
      <c r="DJ56" s="281"/>
      <c r="DK56" s="281"/>
      <c r="DL56" s="281"/>
      <c r="DM56" s="281"/>
      <c r="DN56" s="281"/>
      <c r="DO56" s="281"/>
      <c r="DP56" s="281"/>
      <c r="DQ56" s="281"/>
      <c r="DR56" s="281"/>
      <c r="DS56" s="281"/>
      <c r="DT56" s="281"/>
      <c r="DU56" s="281"/>
      <c r="DV56" s="281"/>
      <c r="DW56" s="281"/>
      <c r="DX56" s="281"/>
      <c r="DY56" s="281"/>
      <c r="DZ56" s="281"/>
      <c r="EA56" s="281"/>
      <c r="EB56" s="281"/>
      <c r="EC56" s="281"/>
      <c r="ED56" s="281"/>
      <c r="EE56" s="281"/>
      <c r="EF56" s="281"/>
      <c r="EG56" s="281"/>
      <c r="EH56" s="281"/>
      <c r="EI56" s="281"/>
      <c r="EJ56" s="281"/>
      <c r="EK56" s="281"/>
      <c r="EL56" s="281"/>
      <c r="EM56" s="281"/>
      <c r="EN56" s="281"/>
      <c r="EO56" s="281"/>
      <c r="EP56" s="281"/>
      <c r="EQ56" s="281"/>
      <c r="ER56" s="281"/>
      <c r="ES56" s="281"/>
      <c r="ET56" s="281"/>
      <c r="EU56" s="281"/>
      <c r="EV56" s="281"/>
      <c r="EW56" s="281"/>
      <c r="EX56" s="281"/>
      <c r="EY56" s="281"/>
      <c r="EZ56" s="281"/>
      <c r="FA56" s="281"/>
      <c r="FB56" s="281"/>
      <c r="FC56" s="281"/>
      <c r="FD56" s="281"/>
      <c r="FE56" s="281"/>
      <c r="FF56" s="281"/>
      <c r="FG56" s="281"/>
      <c r="FH56" s="281"/>
      <c r="FI56" s="281"/>
      <c r="FJ56" s="281"/>
      <c r="FK56" s="281"/>
      <c r="FL56" s="281"/>
      <c r="FM56" s="281"/>
      <c r="FN56" s="281"/>
      <c r="FO56" s="281"/>
      <c r="FP56" s="281"/>
      <c r="FQ56" s="281"/>
      <c r="FR56" s="281"/>
      <c r="FS56" s="281"/>
      <c r="FT56" s="281"/>
      <c r="FU56" s="281"/>
      <c r="FV56" s="281"/>
      <c r="FW56" s="281"/>
      <c r="FX56" s="281"/>
      <c r="FY56" s="281"/>
      <c r="FZ56" s="281"/>
      <c r="GA56" s="281"/>
      <c r="GB56" s="281"/>
      <c r="GC56" s="281"/>
      <c r="GD56" s="281"/>
      <c r="GE56" s="281"/>
      <c r="GF56" s="281"/>
      <c r="GG56" s="281"/>
      <c r="GH56" s="281"/>
      <c r="GI56" s="281"/>
      <c r="GJ56" s="281"/>
      <c r="GK56" s="281"/>
      <c r="GL56" s="281"/>
      <c r="GM56" s="281"/>
      <c r="GN56" s="281"/>
      <c r="GO56" s="281"/>
      <c r="GP56" s="281"/>
      <c r="GQ56" s="281"/>
      <c r="GR56" s="281"/>
      <c r="GS56" s="281"/>
      <c r="GT56" s="281"/>
      <c r="GU56" s="281"/>
      <c r="GV56" s="281"/>
      <c r="GW56" s="281"/>
      <c r="GX56" s="281"/>
      <c r="GY56" s="281"/>
      <c r="GZ56" s="281"/>
      <c r="HA56" s="281"/>
      <c r="HB56" s="281"/>
      <c r="HC56" s="281"/>
      <c r="HD56" s="281"/>
      <c r="HE56" s="281"/>
      <c r="HF56" s="281"/>
      <c r="HG56" s="281"/>
      <c r="HH56" s="281"/>
      <c r="HI56" s="281"/>
      <c r="HJ56" s="281"/>
      <c r="HK56" s="281"/>
      <c r="HL56" s="281"/>
      <c r="HM56" s="281"/>
      <c r="HN56" s="281"/>
      <c r="HO56" s="281"/>
      <c r="HP56" s="281"/>
      <c r="HQ56" s="281"/>
      <c r="HR56" s="281"/>
      <c r="HS56" s="281"/>
      <c r="HT56" s="281"/>
      <c r="HU56" s="281"/>
      <c r="HV56" s="281"/>
      <c r="HW56" s="281"/>
      <c r="HX56" s="281"/>
      <c r="HY56" s="281"/>
      <c r="HZ56" s="281"/>
      <c r="IA56" s="281"/>
      <c r="IB56" s="281"/>
      <c r="IC56" s="281"/>
      <c r="ID56" s="281"/>
      <c r="IE56" s="281"/>
      <c r="IF56" s="281"/>
      <c r="IG56" s="281"/>
      <c r="IH56" s="281"/>
      <c r="II56" s="281"/>
      <c r="IJ56" s="281"/>
      <c r="IK56" s="281"/>
      <c r="IL56" s="281"/>
      <c r="IM56" s="281"/>
      <c r="IN56" s="281"/>
      <c r="IO56" s="281"/>
      <c r="IP56" s="281"/>
      <c r="IQ56" s="281"/>
      <c r="IR56" s="281"/>
      <c r="IS56" s="281"/>
      <c r="IT56" s="281"/>
      <c r="IU56" s="281"/>
      <c r="IV56" s="281"/>
      <c r="IW56" s="281"/>
      <c r="IX56" s="281"/>
      <c r="IY56" s="281"/>
      <c r="IZ56" s="281"/>
      <c r="JA56" s="281"/>
      <c r="JB56" s="281"/>
      <c r="JC56" s="281"/>
      <c r="JD56" s="281"/>
      <c r="JE56" s="281"/>
      <c r="JF56" s="281"/>
      <c r="JG56" s="281"/>
      <c r="JH56" s="281"/>
      <c r="JI56" s="281"/>
      <c r="JJ56" s="281"/>
      <c r="JK56" s="281"/>
      <c r="JL56" s="281"/>
      <c r="JM56" s="281"/>
      <c r="JN56" s="281"/>
      <c r="JO56" s="281"/>
      <c r="JP56" s="281"/>
      <c r="JQ56" s="281"/>
      <c r="JR56" s="281"/>
      <c r="JS56" s="281"/>
      <c r="JT56" s="281"/>
      <c r="JU56" s="281"/>
      <c r="JV56" s="281"/>
      <c r="JW56" s="281"/>
      <c r="JX56" s="281"/>
      <c r="JY56" s="281"/>
      <c r="JZ56" s="281"/>
      <c r="KA56" s="281"/>
      <c r="KB56" s="281"/>
      <c r="KC56" s="281"/>
      <c r="KD56" s="281"/>
      <c r="KE56" s="281"/>
      <c r="KF56" s="281"/>
      <c r="KG56" s="281"/>
      <c r="KH56" s="281"/>
      <c r="KI56" s="281"/>
      <c r="KJ56" s="281"/>
      <c r="KK56" s="281"/>
      <c r="KL56" s="281"/>
      <c r="KM56" s="281"/>
      <c r="KN56" s="281"/>
      <c r="KO56" s="281"/>
      <c r="KP56" s="281"/>
      <c r="KQ56" s="281"/>
      <c r="KR56" s="281"/>
      <c r="KS56" s="281"/>
      <c r="KT56" s="281"/>
      <c r="KU56" s="281"/>
      <c r="KV56" s="281"/>
      <c r="KW56" s="281"/>
      <c r="KX56" s="281"/>
      <c r="KY56" s="281"/>
      <c r="KZ56" s="281"/>
      <c r="LA56" s="281"/>
      <c r="LB56" s="281"/>
      <c r="LC56" s="281"/>
      <c r="LD56" s="281"/>
      <c r="LE56" s="281"/>
      <c r="LF56" s="281"/>
      <c r="LG56" s="281"/>
      <c r="LH56" s="281"/>
      <c r="LI56" s="281"/>
      <c r="LJ56" s="281"/>
      <c r="LK56" s="281"/>
      <c r="LL56" s="281"/>
      <c r="LM56" s="281"/>
      <c r="LN56" s="281"/>
      <c r="LO56" s="281"/>
      <c r="LP56" s="281"/>
      <c r="LQ56" s="281"/>
      <c r="LR56" s="281"/>
      <c r="LS56" s="281"/>
      <c r="LT56" s="281"/>
      <c r="LU56" s="281"/>
      <c r="LV56" s="281"/>
      <c r="LW56" s="281"/>
      <c r="LX56" s="281"/>
      <c r="LY56" s="281"/>
      <c r="LZ56" s="281"/>
      <c r="MA56" s="281"/>
      <c r="MB56" s="281"/>
      <c r="MC56" s="281"/>
      <c r="MD56" s="281"/>
      <c r="ME56" s="281"/>
      <c r="MF56" s="281"/>
      <c r="MG56" s="281"/>
      <c r="MH56" s="281"/>
      <c r="MI56" s="281"/>
      <c r="MJ56" s="281"/>
      <c r="MK56" s="281"/>
      <c r="ML56" s="281"/>
      <c r="MM56" s="281"/>
      <c r="MN56" s="281"/>
      <c r="MO56" s="281"/>
      <c r="MP56" s="281"/>
      <c r="MQ56" s="281"/>
      <c r="MR56" s="281"/>
      <c r="MS56" s="281"/>
      <c r="MT56" s="281"/>
      <c r="MU56" s="281"/>
      <c r="MV56" s="281"/>
      <c r="MW56" s="281"/>
      <c r="MX56" s="281"/>
      <c r="MY56" s="281"/>
      <c r="MZ56" s="281"/>
      <c r="NA56" s="281"/>
      <c r="NB56" s="281"/>
      <c r="NC56" s="281"/>
      <c r="ND56" s="281"/>
      <c r="NE56" s="281"/>
      <c r="NF56" s="281"/>
      <c r="NG56" s="281"/>
      <c r="NH56" s="281"/>
      <c r="NI56" s="281"/>
      <c r="NJ56" s="281"/>
      <c r="NK56" s="281"/>
      <c r="NL56" s="281"/>
      <c r="NM56" s="281"/>
      <c r="NN56" s="281"/>
      <c r="NO56" s="281"/>
      <c r="NP56" s="281"/>
      <c r="NQ56" s="281"/>
      <c r="NR56" s="281"/>
      <c r="NS56" s="281"/>
      <c r="NT56" s="281"/>
      <c r="NU56" s="281"/>
      <c r="NV56" s="281"/>
      <c r="NW56" s="281"/>
      <c r="NX56" s="281"/>
      <c r="NY56" s="281"/>
      <c r="NZ56" s="281"/>
      <c r="OA56" s="281"/>
      <c r="OB56" s="281"/>
      <c r="OC56" s="281"/>
      <c r="OD56" s="281"/>
      <c r="OE56" s="281"/>
      <c r="OF56" s="281"/>
      <c r="OG56" s="281"/>
      <c r="OH56" s="281"/>
      <c r="OI56" s="281"/>
      <c r="OJ56" s="281"/>
      <c r="OK56" s="281"/>
      <c r="OL56" s="281"/>
      <c r="OM56" s="281"/>
      <c r="ON56" s="281"/>
      <c r="OO56" s="281"/>
      <c r="OP56" s="281"/>
      <c r="OQ56" s="281"/>
      <c r="OR56" s="281"/>
      <c r="OS56" s="281"/>
      <c r="OT56" s="281"/>
      <c r="OU56" s="281"/>
      <c r="OV56" s="281"/>
      <c r="OW56" s="281"/>
      <c r="OX56" s="281"/>
      <c r="OY56" s="281"/>
      <c r="OZ56" s="281"/>
      <c r="PA56" s="281"/>
      <c r="PB56" s="281"/>
      <c r="PC56" s="281"/>
      <c r="PD56" s="281"/>
      <c r="PE56" s="281"/>
      <c r="PF56" s="281"/>
      <c r="PG56" s="281"/>
      <c r="PH56" s="281"/>
      <c r="PI56" s="281"/>
      <c r="PJ56" s="281"/>
      <c r="PK56" s="281"/>
      <c r="PL56" s="281"/>
      <c r="PM56" s="281"/>
      <c r="PN56" s="281"/>
      <c r="PO56" s="281"/>
      <c r="PP56" s="281"/>
      <c r="PQ56" s="281"/>
      <c r="PR56" s="281"/>
      <c r="PS56" s="281"/>
      <c r="PT56" s="281"/>
      <c r="PU56" s="281"/>
      <c r="PV56" s="281"/>
      <c r="PW56" s="281"/>
      <c r="PX56" s="281"/>
      <c r="PY56" s="281"/>
      <c r="PZ56" s="281"/>
      <c r="QA56" s="281"/>
      <c r="QB56" s="281"/>
      <c r="QC56" s="281"/>
      <c r="QD56" s="281"/>
      <c r="QE56" s="281"/>
      <c r="QF56" s="281"/>
      <c r="QG56" s="281"/>
      <c r="QH56" s="281"/>
      <c r="QI56" s="281"/>
      <c r="QJ56" s="281"/>
      <c r="QK56" s="281"/>
      <c r="QL56" s="281"/>
      <c r="QM56" s="281"/>
      <c r="QN56" s="281"/>
      <c r="QO56" s="281"/>
      <c r="QP56" s="281"/>
      <c r="QQ56" s="281"/>
      <c r="QR56" s="281"/>
      <c r="QS56" s="281"/>
      <c r="QT56" s="281"/>
      <c r="QU56" s="281"/>
      <c r="QV56" s="281"/>
      <c r="QW56" s="281"/>
      <c r="QX56" s="281"/>
      <c r="QY56" s="281"/>
      <c r="QZ56" s="281"/>
      <c r="RA56" s="281"/>
      <c r="RB56" s="281"/>
      <c r="RC56" s="281"/>
      <c r="RD56" s="281"/>
      <c r="RE56" s="281"/>
      <c r="RF56" s="281"/>
      <c r="RG56" s="281"/>
      <c r="RH56" s="281"/>
      <c r="RI56" s="281"/>
      <c r="RJ56" s="281"/>
      <c r="RK56" s="281"/>
      <c r="RL56" s="281"/>
      <c r="RM56" s="281"/>
      <c r="RN56" s="281"/>
      <c r="RO56" s="281"/>
      <c r="RP56" s="281"/>
      <c r="RQ56" s="281"/>
      <c r="RR56" s="281"/>
      <c r="RS56" s="281"/>
      <c r="RT56" s="281"/>
      <c r="RU56" s="281"/>
      <c r="RV56" s="281"/>
      <c r="RW56" s="281"/>
      <c r="RX56" s="281"/>
      <c r="RY56" s="281"/>
      <c r="RZ56" s="281"/>
      <c r="SA56" s="281"/>
      <c r="SB56" s="281"/>
      <c r="SC56" s="281"/>
      <c r="SD56" s="281"/>
      <c r="SE56" s="281"/>
      <c r="SF56" s="281"/>
      <c r="SG56" s="281"/>
      <c r="SH56" s="281"/>
      <c r="SI56" s="281"/>
      <c r="SJ56" s="281"/>
      <c r="SK56" s="281"/>
      <c r="SL56" s="281"/>
      <c r="SM56" s="281"/>
      <c r="SN56" s="281"/>
      <c r="SO56" s="281"/>
      <c r="SP56" s="281"/>
      <c r="SQ56" s="281"/>
      <c r="SR56" s="281"/>
      <c r="SS56" s="281"/>
      <c r="ST56" s="281"/>
      <c r="SU56" s="281"/>
      <c r="SV56" s="281"/>
      <c r="SW56" s="281"/>
      <c r="SX56" s="281"/>
      <c r="SY56" s="281"/>
      <c r="SZ56" s="281"/>
      <c r="TA56" s="281"/>
      <c r="TB56" s="281"/>
      <c r="TC56" s="281"/>
      <c r="TD56" s="281"/>
      <c r="TE56" s="281"/>
      <c r="TF56" s="281"/>
      <c r="TG56" s="281"/>
      <c r="TH56" s="281"/>
      <c r="TI56" s="281"/>
      <c r="TJ56" s="281"/>
      <c r="TK56" s="281"/>
      <c r="TL56" s="281"/>
      <c r="TM56" s="281"/>
      <c r="TN56" s="281"/>
      <c r="TO56" s="281"/>
      <c r="TP56" s="281"/>
      <c r="TQ56" s="281"/>
      <c r="TR56" s="281"/>
      <c r="TS56" s="281"/>
      <c r="TT56" s="281"/>
      <c r="TU56" s="281"/>
      <c r="TV56" s="281"/>
      <c r="TW56" s="281"/>
      <c r="TX56" s="281"/>
      <c r="TY56" s="281"/>
      <c r="TZ56" s="281"/>
      <c r="UA56" s="281"/>
      <c r="UB56" s="281"/>
      <c r="UC56" s="281"/>
      <c r="UD56" s="281"/>
      <c r="UE56" s="281"/>
      <c r="UF56" s="281"/>
      <c r="UG56" s="281"/>
      <c r="UH56" s="281"/>
      <c r="UI56" s="281"/>
      <c r="UJ56" s="281"/>
      <c r="UK56" s="281"/>
      <c r="UL56" s="281"/>
      <c r="UM56" s="281"/>
      <c r="UN56" s="281"/>
      <c r="UO56" s="281"/>
      <c r="UP56" s="281"/>
      <c r="UQ56" s="281"/>
      <c r="UR56" s="281"/>
      <c r="US56" s="281"/>
      <c r="UT56" s="281"/>
      <c r="UU56" s="281"/>
      <c r="UV56" s="281"/>
      <c r="UW56" s="281"/>
      <c r="UX56" s="281"/>
      <c r="UY56" s="281"/>
      <c r="UZ56" s="281"/>
      <c r="VA56" s="281"/>
      <c r="VB56" s="281"/>
      <c r="VC56" s="281"/>
      <c r="VD56" s="281"/>
      <c r="VE56" s="281"/>
      <c r="VF56" s="281"/>
      <c r="VG56" s="281"/>
      <c r="VH56" s="281"/>
      <c r="VI56" s="281"/>
      <c r="VJ56" s="281"/>
      <c r="VK56" s="281"/>
      <c r="VL56" s="281"/>
      <c r="VM56" s="281"/>
      <c r="VN56" s="281"/>
      <c r="VO56" s="281"/>
      <c r="VP56" s="281"/>
      <c r="VQ56" s="281"/>
      <c r="VR56" s="281"/>
      <c r="VS56" s="281"/>
      <c r="VT56" s="281"/>
      <c r="VU56" s="281"/>
      <c r="VV56" s="281"/>
      <c r="VW56" s="281"/>
      <c r="VX56" s="281"/>
      <c r="VY56" s="281"/>
      <c r="VZ56" s="281"/>
      <c r="WA56" s="281"/>
      <c r="WB56" s="281"/>
      <c r="WC56" s="281"/>
      <c r="WD56" s="281"/>
      <c r="WE56" s="281"/>
      <c r="WF56" s="281"/>
      <c r="WG56" s="281"/>
      <c r="WH56" s="281"/>
      <c r="WI56" s="281"/>
      <c r="WJ56" s="281"/>
      <c r="WK56" s="281"/>
      <c r="WL56" s="281"/>
      <c r="WM56" s="281"/>
      <c r="WN56" s="281"/>
      <c r="WO56" s="281"/>
      <c r="WP56" s="281"/>
      <c r="WQ56" s="281"/>
      <c r="WR56" s="281"/>
      <c r="WS56" s="281"/>
      <c r="WT56" s="281"/>
      <c r="WU56" s="281"/>
      <c r="WV56" s="281"/>
      <c r="WW56" s="281"/>
      <c r="WX56" s="281"/>
      <c r="WY56" s="281"/>
      <c r="WZ56" s="281"/>
      <c r="XA56" s="281"/>
      <c r="XB56" s="281"/>
      <c r="XC56" s="281"/>
      <c r="XD56" s="281"/>
      <c r="XE56" s="281"/>
      <c r="XF56" s="281"/>
      <c r="XG56" s="281"/>
      <c r="XH56" s="281"/>
      <c r="XI56" s="281"/>
      <c r="XJ56" s="281"/>
      <c r="XK56" s="281"/>
      <c r="XL56" s="281"/>
      <c r="XM56" s="281"/>
      <c r="XN56" s="281"/>
      <c r="XO56" s="281"/>
      <c r="XP56" s="281"/>
      <c r="XQ56" s="281"/>
      <c r="XR56" s="281"/>
      <c r="XS56" s="281"/>
      <c r="XT56" s="281"/>
      <c r="XU56" s="281"/>
      <c r="XV56" s="281"/>
      <c r="XW56" s="281"/>
      <c r="XX56" s="281"/>
      <c r="XY56" s="281"/>
      <c r="XZ56" s="281"/>
      <c r="YA56" s="281"/>
      <c r="YB56" s="281"/>
      <c r="YC56" s="281"/>
      <c r="YD56" s="281"/>
      <c r="YE56" s="281"/>
      <c r="YF56" s="281"/>
      <c r="YG56" s="281"/>
      <c r="YH56" s="281"/>
      <c r="YI56" s="281"/>
      <c r="YJ56" s="281"/>
      <c r="YK56" s="281"/>
      <c r="YL56" s="281"/>
      <c r="YM56" s="281"/>
      <c r="YN56" s="281"/>
      <c r="YO56" s="281"/>
      <c r="YP56" s="281"/>
      <c r="YQ56" s="281"/>
      <c r="YR56" s="281"/>
      <c r="YS56" s="281"/>
      <c r="YT56" s="281"/>
      <c r="YU56" s="281"/>
      <c r="YV56" s="281"/>
      <c r="YW56" s="281"/>
      <c r="YX56" s="281"/>
      <c r="YY56" s="281"/>
      <c r="YZ56" s="281"/>
      <c r="ZA56" s="281"/>
      <c r="ZB56" s="281"/>
      <c r="ZC56" s="281"/>
      <c r="ZD56" s="281"/>
      <c r="ZE56" s="281"/>
      <c r="ZF56" s="281"/>
      <c r="ZG56" s="281"/>
      <c r="ZH56" s="281"/>
      <c r="ZI56" s="281"/>
      <c r="ZJ56" s="281"/>
      <c r="ZK56" s="281"/>
      <c r="ZL56" s="281"/>
      <c r="ZM56" s="281"/>
      <c r="ZN56" s="281"/>
      <c r="ZO56" s="281"/>
      <c r="ZP56" s="281"/>
      <c r="ZQ56" s="281"/>
      <c r="ZR56" s="281"/>
      <c r="ZS56" s="281"/>
      <c r="ZT56" s="281"/>
      <c r="ZU56" s="281"/>
      <c r="ZV56" s="281"/>
      <c r="ZW56" s="281"/>
      <c r="ZX56" s="281"/>
      <c r="ZY56" s="281"/>
      <c r="ZZ56" s="281"/>
      <c r="AAA56" s="281"/>
      <c r="AAB56" s="281"/>
      <c r="AAC56" s="281"/>
      <c r="AAD56" s="281"/>
      <c r="AAE56" s="281"/>
      <c r="AAF56" s="281"/>
      <c r="AAG56" s="281"/>
      <c r="AAH56" s="281"/>
      <c r="AAI56" s="281"/>
      <c r="AAJ56" s="281"/>
      <c r="AAK56" s="281"/>
      <c r="AAL56" s="281"/>
      <c r="AAM56" s="281"/>
      <c r="AAN56" s="281"/>
      <c r="AAO56" s="281"/>
      <c r="AAP56" s="281"/>
      <c r="AAQ56" s="281"/>
      <c r="AAR56" s="281"/>
      <c r="AAS56" s="281"/>
      <c r="AAT56" s="281"/>
      <c r="AAU56" s="281"/>
      <c r="AAV56" s="281"/>
      <c r="AAW56" s="281"/>
      <c r="AAX56" s="281"/>
      <c r="AAY56" s="281"/>
      <c r="AAZ56" s="281"/>
      <c r="ABA56" s="281"/>
      <c r="ABB56" s="281"/>
      <c r="ABC56" s="281"/>
      <c r="ABD56" s="281"/>
      <c r="ABE56" s="281"/>
      <c r="ABF56" s="281"/>
      <c r="ABG56" s="281"/>
      <c r="ABH56" s="281"/>
      <c r="ABI56" s="281"/>
      <c r="ABJ56" s="281"/>
      <c r="ABK56" s="281"/>
      <c r="ABL56" s="281"/>
      <c r="ABM56" s="281"/>
      <c r="ABN56" s="281"/>
      <c r="ABO56" s="281"/>
      <c r="ABP56" s="281"/>
      <c r="ABQ56" s="281"/>
      <c r="ABR56" s="281"/>
      <c r="ABS56" s="281"/>
      <c r="ABT56" s="281"/>
      <c r="ABU56" s="281"/>
      <c r="ABV56" s="281"/>
      <c r="ABW56" s="281"/>
      <c r="ABX56" s="281"/>
      <c r="ABY56" s="281"/>
      <c r="ABZ56" s="281"/>
      <c r="ACA56" s="281"/>
      <c r="ACB56" s="281"/>
      <c r="ACC56" s="281"/>
      <c r="ACD56" s="281"/>
      <c r="ACE56" s="281"/>
      <c r="ACF56" s="281"/>
      <c r="ACG56" s="281"/>
      <c r="ACH56" s="281"/>
      <c r="ACI56" s="281"/>
      <c r="ACJ56" s="281"/>
      <c r="ACK56" s="281"/>
      <c r="ACL56" s="281"/>
      <c r="ACM56" s="281"/>
      <c r="ACN56" s="281"/>
      <c r="ACO56" s="281"/>
      <c r="ACP56" s="281"/>
      <c r="ACQ56" s="281"/>
      <c r="ACR56" s="281"/>
      <c r="ACS56" s="281"/>
      <c r="ACT56" s="281"/>
      <c r="ACU56" s="281"/>
      <c r="ACV56" s="281"/>
      <c r="ACW56" s="281"/>
      <c r="ACX56" s="281"/>
      <c r="ACY56" s="281"/>
      <c r="ACZ56" s="281"/>
      <c r="ADA56" s="281"/>
      <c r="ADB56" s="281"/>
      <c r="ADC56" s="281"/>
      <c r="ADD56" s="281"/>
      <c r="ADE56" s="281"/>
      <c r="ADF56" s="281"/>
      <c r="ADG56" s="281"/>
      <c r="ADH56" s="281"/>
      <c r="ADI56" s="281"/>
      <c r="ADJ56" s="281"/>
      <c r="ADK56" s="281"/>
      <c r="ADL56" s="281"/>
      <c r="ADM56" s="281"/>
      <c r="ADN56" s="281"/>
      <c r="ADO56" s="281"/>
      <c r="ADP56" s="281"/>
      <c r="ADQ56" s="281"/>
      <c r="ADR56" s="281"/>
      <c r="ADS56" s="281"/>
      <c r="ADT56" s="281"/>
      <c r="ADU56" s="281"/>
      <c r="ADV56" s="281"/>
      <c r="ADW56" s="281"/>
      <c r="ADX56" s="281"/>
      <c r="ADY56" s="281"/>
      <c r="ADZ56" s="281"/>
      <c r="AEA56" s="281"/>
      <c r="AEB56" s="281"/>
      <c r="AEC56" s="281"/>
      <c r="AED56" s="281"/>
      <c r="AEE56" s="281"/>
      <c r="AEF56" s="281"/>
      <c r="AEG56" s="281"/>
      <c r="AEH56" s="281"/>
      <c r="AEI56" s="281"/>
      <c r="AEJ56" s="281"/>
      <c r="AEK56" s="281"/>
      <c r="AEL56" s="281"/>
      <c r="AEM56" s="281"/>
      <c r="AEN56" s="281"/>
      <c r="AEO56" s="281"/>
      <c r="AEP56" s="281"/>
      <c r="AEQ56" s="281"/>
      <c r="AER56" s="281"/>
      <c r="AES56" s="281"/>
      <c r="AET56" s="281"/>
      <c r="AEU56" s="281"/>
      <c r="AEV56" s="281"/>
      <c r="AEW56" s="281"/>
      <c r="AEX56" s="281"/>
      <c r="AEY56" s="281"/>
      <c r="AEZ56" s="281"/>
      <c r="AFA56" s="281"/>
      <c r="AFB56" s="281"/>
      <c r="AFC56" s="281"/>
      <c r="AFD56" s="281"/>
      <c r="AFE56" s="281"/>
      <c r="AFF56" s="281"/>
      <c r="AFG56" s="281"/>
      <c r="AFH56" s="281"/>
      <c r="AFI56" s="281"/>
      <c r="AFJ56" s="281"/>
      <c r="AFK56" s="281"/>
      <c r="AFL56" s="281"/>
      <c r="AFM56" s="281"/>
      <c r="AFN56" s="281"/>
      <c r="AFO56" s="281"/>
      <c r="AFP56" s="281"/>
      <c r="AFQ56" s="281"/>
      <c r="AFR56" s="281"/>
      <c r="AFS56" s="281"/>
      <c r="AFT56" s="281"/>
      <c r="AFU56" s="281"/>
      <c r="AFV56" s="281"/>
      <c r="AFW56" s="281"/>
      <c r="AFX56" s="281"/>
      <c r="AFY56" s="281"/>
      <c r="AFZ56" s="281"/>
      <c r="AGA56" s="281"/>
      <c r="AGB56" s="281"/>
      <c r="AGC56" s="281"/>
      <c r="AGD56" s="281"/>
      <c r="AGE56" s="281"/>
      <c r="AGF56" s="281"/>
      <c r="AGG56" s="281"/>
      <c r="AGH56" s="281"/>
      <c r="AGI56" s="281"/>
      <c r="AGJ56" s="281"/>
      <c r="AGK56" s="281"/>
      <c r="AGL56" s="281"/>
      <c r="AGM56" s="281"/>
      <c r="AGN56" s="281"/>
      <c r="AGO56" s="281"/>
      <c r="AGP56" s="281"/>
      <c r="AGQ56" s="281"/>
      <c r="AGR56" s="281"/>
      <c r="AGS56" s="281"/>
      <c r="AGT56" s="281"/>
      <c r="AGU56" s="281"/>
      <c r="AGV56" s="281"/>
      <c r="AGW56" s="281"/>
      <c r="AGX56" s="281"/>
      <c r="AGY56" s="281"/>
      <c r="AGZ56" s="281"/>
      <c r="AHA56" s="281"/>
      <c r="AHB56" s="281"/>
      <c r="AHC56" s="281"/>
      <c r="AHD56" s="281"/>
      <c r="AHE56" s="281"/>
      <c r="AHF56" s="281"/>
      <c r="AHG56" s="281"/>
      <c r="AHH56" s="281"/>
      <c r="AHI56" s="281"/>
      <c r="AHJ56" s="281"/>
      <c r="AHK56" s="281"/>
      <c r="AHL56" s="281"/>
      <c r="AHM56" s="281"/>
      <c r="AHN56" s="281"/>
      <c r="AHO56" s="281"/>
      <c r="AHP56" s="281"/>
      <c r="AHQ56" s="281"/>
      <c r="AHR56" s="281"/>
      <c r="AHS56" s="281"/>
      <c r="AHT56" s="281"/>
      <c r="AHU56" s="281"/>
      <c r="AHV56" s="281"/>
      <c r="AHW56" s="281"/>
      <c r="AHX56" s="281"/>
      <c r="AHY56" s="281"/>
      <c r="AHZ56" s="281"/>
      <c r="AIA56" s="281"/>
      <c r="AIB56" s="281"/>
      <c r="AIC56" s="281"/>
      <c r="AID56" s="281"/>
      <c r="AIE56" s="281"/>
      <c r="AIF56" s="281"/>
      <c r="AIG56" s="281"/>
      <c r="AIH56" s="281"/>
      <c r="AII56" s="281"/>
      <c r="AIJ56" s="281"/>
      <c r="AIK56" s="281"/>
      <c r="AIL56" s="281"/>
      <c r="AIM56" s="281"/>
      <c r="AIN56" s="281"/>
      <c r="AIO56" s="281"/>
      <c r="AIP56" s="281"/>
      <c r="AIQ56" s="281"/>
      <c r="AIR56" s="281"/>
      <c r="AIS56" s="281"/>
      <c r="AIT56" s="281"/>
      <c r="AIU56" s="281"/>
      <c r="AIV56" s="281"/>
      <c r="AIW56" s="281"/>
      <c r="AIX56" s="281"/>
      <c r="AIY56" s="281"/>
      <c r="AIZ56" s="281"/>
      <c r="AJA56" s="281"/>
      <c r="AJB56" s="281"/>
      <c r="AJC56" s="281"/>
      <c r="AJD56" s="281"/>
      <c r="AJE56" s="281"/>
      <c r="AJF56" s="281"/>
      <c r="AJG56" s="281"/>
      <c r="AJH56" s="281"/>
      <c r="AJI56" s="281"/>
      <c r="AJJ56" s="281"/>
      <c r="AJK56" s="281"/>
      <c r="AJL56" s="281"/>
      <c r="AJM56" s="281"/>
      <c r="AJN56" s="281"/>
      <c r="AJO56" s="281"/>
      <c r="AJP56" s="281"/>
      <c r="AJQ56" s="281"/>
      <c r="AJR56" s="281"/>
      <c r="AJS56" s="281"/>
      <c r="AJT56" s="281"/>
      <c r="AJU56" s="281"/>
      <c r="AJV56" s="281"/>
      <c r="AJW56" s="281"/>
      <c r="AJX56" s="281"/>
      <c r="AJY56" s="281"/>
      <c r="AJZ56" s="281"/>
      <c r="AKA56" s="281"/>
      <c r="AKB56" s="281"/>
      <c r="AKC56" s="281"/>
      <c r="AKD56" s="281"/>
      <c r="AKE56" s="281"/>
      <c r="AKF56" s="281"/>
      <c r="AKG56" s="281"/>
    </row>
    <row r="57" spans="1:969" s="123" customFormat="1" ht="23.25" x14ac:dyDescent="0.35">
      <c r="A57" s="280"/>
      <c r="B57" s="122"/>
      <c r="C57" s="121"/>
      <c r="D57" s="121"/>
      <c r="E57" s="280"/>
      <c r="F57" s="121"/>
      <c r="G57" s="121"/>
      <c r="H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1"/>
      <c r="BP57" s="121"/>
      <c r="BQ57" s="121"/>
      <c r="BR57" s="121"/>
      <c r="BS57" s="121"/>
      <c r="BT57" s="121"/>
      <c r="BU57" s="121"/>
      <c r="BV57" s="121"/>
      <c r="BW57" s="121"/>
      <c r="BX57" s="121"/>
      <c r="BY57" s="121"/>
      <c r="BZ57" s="121"/>
      <c r="CA57" s="121"/>
      <c r="CB57" s="121"/>
      <c r="CC57" s="121"/>
      <c r="CD57" s="121"/>
      <c r="CE57" s="121"/>
      <c r="CF57" s="121"/>
      <c r="CG57" s="121"/>
      <c r="CH57" s="121"/>
      <c r="CI57" s="121"/>
      <c r="CJ57" s="121"/>
      <c r="CK57" s="121"/>
      <c r="CL57" s="121"/>
      <c r="CM57" s="121"/>
      <c r="CN57" s="121"/>
      <c r="CO57" s="121"/>
      <c r="CP57" s="121"/>
      <c r="CQ57" s="121"/>
      <c r="CR57" s="121"/>
      <c r="CS57" s="121"/>
      <c r="CT57" s="121"/>
      <c r="CU57" s="121"/>
      <c r="CV57" s="121"/>
      <c r="CW57" s="121"/>
      <c r="CX57" s="121"/>
      <c r="CY57" s="121"/>
      <c r="CZ57" s="121"/>
      <c r="DA57" s="121"/>
      <c r="DB57" s="121"/>
      <c r="DC57" s="121"/>
      <c r="DD57" s="121"/>
      <c r="DE57" s="121"/>
      <c r="DF57" s="121"/>
      <c r="DG57" s="121"/>
      <c r="DH57" s="121"/>
      <c r="DI57" s="121"/>
      <c r="DJ57" s="121"/>
      <c r="DK57" s="121"/>
      <c r="DL57" s="121"/>
      <c r="DM57" s="121"/>
      <c r="DN57" s="121"/>
      <c r="DO57" s="121"/>
      <c r="DP57" s="121"/>
      <c r="DQ57" s="121"/>
      <c r="DR57" s="121"/>
      <c r="DS57" s="121"/>
      <c r="DT57" s="121"/>
      <c r="DU57" s="121"/>
      <c r="DV57" s="121"/>
      <c r="DW57" s="121"/>
      <c r="DX57" s="121"/>
      <c r="DY57" s="121"/>
      <c r="DZ57" s="121"/>
      <c r="EA57" s="121"/>
      <c r="EB57" s="121"/>
      <c r="EC57" s="121"/>
      <c r="ED57" s="121"/>
      <c r="EE57" s="121"/>
      <c r="EF57" s="121"/>
      <c r="EG57" s="121"/>
      <c r="EH57" s="121"/>
      <c r="EI57" s="121"/>
      <c r="EJ57" s="121"/>
      <c r="EK57" s="121"/>
      <c r="EL57" s="121"/>
      <c r="EM57" s="121"/>
      <c r="EN57" s="121"/>
      <c r="EO57" s="121"/>
      <c r="EP57" s="121"/>
      <c r="EQ57" s="121"/>
      <c r="ER57" s="121"/>
      <c r="ES57" s="121"/>
      <c r="ET57" s="121"/>
      <c r="EU57" s="121"/>
      <c r="EV57" s="121"/>
      <c r="EW57" s="121"/>
      <c r="EX57" s="121"/>
      <c r="EY57" s="121"/>
      <c r="EZ57" s="121"/>
      <c r="FA57" s="121"/>
      <c r="FB57" s="121"/>
      <c r="FC57" s="121"/>
      <c r="FD57" s="121"/>
      <c r="FE57" s="121"/>
      <c r="FF57" s="121"/>
      <c r="FG57" s="121"/>
      <c r="FH57" s="121"/>
      <c r="FI57" s="121"/>
      <c r="FJ57" s="121"/>
      <c r="FK57" s="121"/>
      <c r="FL57" s="121"/>
      <c r="FM57" s="121"/>
      <c r="FN57" s="121"/>
      <c r="FO57" s="121"/>
      <c r="FP57" s="121"/>
      <c r="FQ57" s="121"/>
      <c r="FR57" s="121"/>
      <c r="FS57" s="121"/>
      <c r="FT57" s="121"/>
      <c r="FU57" s="121"/>
      <c r="FV57" s="121"/>
      <c r="FW57" s="121"/>
      <c r="FX57" s="121"/>
      <c r="FY57" s="121"/>
      <c r="FZ57" s="121"/>
      <c r="GA57" s="121"/>
      <c r="GB57" s="121"/>
      <c r="GC57" s="121"/>
      <c r="GD57" s="121"/>
      <c r="GE57" s="121"/>
      <c r="GF57" s="121"/>
      <c r="GG57" s="121"/>
      <c r="GH57" s="121"/>
      <c r="GI57" s="121"/>
      <c r="GJ57" s="121"/>
      <c r="GK57" s="121"/>
      <c r="GL57" s="121"/>
      <c r="GM57" s="121"/>
      <c r="GN57" s="121"/>
      <c r="GO57" s="121"/>
      <c r="GP57" s="121"/>
      <c r="GQ57" s="121"/>
      <c r="GR57" s="121"/>
      <c r="GS57" s="121"/>
      <c r="GT57" s="121"/>
      <c r="GU57" s="121"/>
      <c r="GV57" s="121"/>
      <c r="GW57" s="121"/>
      <c r="GX57" s="121"/>
      <c r="GY57" s="121"/>
      <c r="GZ57" s="121"/>
      <c r="HA57" s="121"/>
      <c r="HB57" s="121"/>
      <c r="HC57" s="121"/>
      <c r="HD57" s="121"/>
      <c r="HE57" s="121"/>
      <c r="HF57" s="121"/>
      <c r="HG57" s="121"/>
      <c r="HH57" s="121"/>
      <c r="HI57" s="121"/>
      <c r="HJ57" s="121"/>
      <c r="HK57" s="121"/>
      <c r="HL57" s="121"/>
      <c r="HM57" s="121"/>
      <c r="HN57" s="121"/>
      <c r="HO57" s="121"/>
      <c r="HP57" s="121"/>
      <c r="HQ57" s="121"/>
      <c r="HR57" s="121"/>
      <c r="HS57" s="121"/>
      <c r="HT57" s="121"/>
      <c r="HU57" s="121"/>
      <c r="HV57" s="121"/>
      <c r="HW57" s="121"/>
      <c r="HX57" s="121"/>
      <c r="HY57" s="121"/>
      <c r="HZ57" s="121"/>
      <c r="IA57" s="121"/>
      <c r="IB57" s="121"/>
      <c r="IC57" s="121"/>
      <c r="ID57" s="121"/>
      <c r="IE57" s="121"/>
      <c r="IF57" s="121"/>
      <c r="IG57" s="121"/>
      <c r="IH57" s="121"/>
      <c r="II57" s="121"/>
      <c r="IJ57" s="121"/>
      <c r="IK57" s="121"/>
      <c r="IL57" s="121"/>
      <c r="IM57" s="121"/>
      <c r="IN57" s="121"/>
      <c r="IO57" s="121"/>
      <c r="IP57" s="121"/>
      <c r="IQ57" s="121"/>
      <c r="IR57" s="121"/>
      <c r="IS57" s="121"/>
      <c r="IT57" s="121"/>
      <c r="IU57" s="121"/>
      <c r="IV57" s="121"/>
      <c r="IW57" s="121"/>
      <c r="IX57" s="121"/>
      <c r="IY57" s="121"/>
      <c r="IZ57" s="121"/>
      <c r="JA57" s="121"/>
      <c r="JB57" s="121"/>
      <c r="JC57" s="121"/>
      <c r="JD57" s="121"/>
      <c r="JE57" s="121"/>
      <c r="JF57" s="121"/>
      <c r="JG57" s="121"/>
      <c r="JH57" s="121"/>
      <c r="JI57" s="121"/>
      <c r="JJ57" s="121"/>
      <c r="JK57" s="121"/>
      <c r="JL57" s="121"/>
      <c r="JM57" s="121"/>
      <c r="JN57" s="121"/>
      <c r="JO57" s="121"/>
      <c r="JP57" s="121"/>
      <c r="JQ57" s="121"/>
      <c r="JR57" s="121"/>
      <c r="JS57" s="121"/>
      <c r="JT57" s="121"/>
      <c r="JU57" s="121"/>
      <c r="JV57" s="121"/>
      <c r="JW57" s="121"/>
      <c r="JX57" s="121"/>
      <c r="JY57" s="121"/>
      <c r="JZ57" s="121"/>
      <c r="KA57" s="121"/>
      <c r="KB57" s="121"/>
      <c r="KC57" s="121"/>
      <c r="KD57" s="121"/>
      <c r="KE57" s="121"/>
      <c r="KF57" s="121"/>
      <c r="KG57" s="121"/>
      <c r="KH57" s="121"/>
      <c r="KI57" s="121"/>
      <c r="KJ57" s="121"/>
      <c r="KK57" s="121"/>
      <c r="KL57" s="121"/>
      <c r="KM57" s="121"/>
      <c r="KN57" s="121"/>
      <c r="KO57" s="121"/>
      <c r="KP57" s="121"/>
      <c r="KQ57" s="121"/>
      <c r="KR57" s="121"/>
      <c r="KS57" s="121"/>
      <c r="KT57" s="121"/>
      <c r="KU57" s="121"/>
      <c r="KV57" s="121"/>
      <c r="KW57" s="121"/>
      <c r="KX57" s="121"/>
      <c r="KY57" s="121"/>
      <c r="KZ57" s="121"/>
      <c r="LA57" s="121"/>
      <c r="LB57" s="121"/>
      <c r="LC57" s="121"/>
      <c r="LD57" s="121"/>
      <c r="LE57" s="121"/>
      <c r="LF57" s="121"/>
      <c r="LG57" s="121"/>
      <c r="LH57" s="121"/>
      <c r="LI57" s="121"/>
      <c r="LJ57" s="121"/>
      <c r="LK57" s="121"/>
      <c r="LL57" s="121"/>
      <c r="LM57" s="121"/>
      <c r="LN57" s="121"/>
      <c r="LO57" s="121"/>
      <c r="LP57" s="121"/>
      <c r="LQ57" s="121"/>
      <c r="LR57" s="121"/>
      <c r="LS57" s="121"/>
      <c r="LT57" s="121"/>
      <c r="LU57" s="121"/>
      <c r="LV57" s="121"/>
      <c r="LW57" s="121"/>
      <c r="LX57" s="121"/>
      <c r="LY57" s="121"/>
      <c r="LZ57" s="121"/>
      <c r="MA57" s="121"/>
      <c r="MB57" s="121"/>
      <c r="MC57" s="121"/>
      <c r="MD57" s="121"/>
      <c r="ME57" s="121"/>
      <c r="MF57" s="121"/>
      <c r="MG57" s="121"/>
      <c r="MH57" s="121"/>
      <c r="MI57" s="121"/>
      <c r="MJ57" s="121"/>
      <c r="MK57" s="121"/>
      <c r="ML57" s="121"/>
      <c r="MM57" s="121"/>
      <c r="MN57" s="121"/>
      <c r="MO57" s="121"/>
      <c r="MP57" s="121"/>
      <c r="MQ57" s="121"/>
      <c r="MR57" s="121"/>
      <c r="MS57" s="121"/>
      <c r="MT57" s="121"/>
      <c r="MU57" s="121"/>
      <c r="MV57" s="121"/>
      <c r="MW57" s="121"/>
      <c r="MX57" s="121"/>
      <c r="MY57" s="121"/>
      <c r="MZ57" s="121"/>
      <c r="NA57" s="121"/>
      <c r="NB57" s="121"/>
      <c r="NC57" s="121"/>
      <c r="ND57" s="121"/>
      <c r="NE57" s="121"/>
      <c r="NF57" s="121"/>
      <c r="NG57" s="121"/>
      <c r="NH57" s="121"/>
      <c r="NI57" s="121"/>
      <c r="NJ57" s="121"/>
      <c r="NK57" s="121"/>
      <c r="NL57" s="121"/>
      <c r="NM57" s="121"/>
      <c r="NN57" s="121"/>
      <c r="NO57" s="121"/>
      <c r="NP57" s="121"/>
      <c r="NQ57" s="121"/>
      <c r="NR57" s="121"/>
      <c r="NS57" s="121"/>
      <c r="NT57" s="121"/>
      <c r="NU57" s="121"/>
      <c r="NV57" s="121"/>
      <c r="NW57" s="121"/>
      <c r="NX57" s="121"/>
      <c r="NY57" s="121"/>
      <c r="NZ57" s="121"/>
      <c r="OA57" s="121"/>
      <c r="OB57" s="121"/>
      <c r="OC57" s="121"/>
      <c r="OD57" s="121"/>
      <c r="OE57" s="121"/>
      <c r="OF57" s="121"/>
      <c r="OG57" s="121"/>
      <c r="OH57" s="121"/>
      <c r="OI57" s="121"/>
      <c r="OJ57" s="121"/>
      <c r="OK57" s="121"/>
      <c r="OL57" s="121"/>
      <c r="OM57" s="121"/>
      <c r="ON57" s="121"/>
      <c r="OO57" s="121"/>
      <c r="OP57" s="121"/>
      <c r="OQ57" s="121"/>
      <c r="OR57" s="121"/>
      <c r="OS57" s="121"/>
      <c r="OT57" s="121"/>
      <c r="OU57" s="121"/>
      <c r="OV57" s="121"/>
      <c r="OW57" s="121"/>
      <c r="OX57" s="121"/>
      <c r="OY57" s="121"/>
      <c r="OZ57" s="121"/>
      <c r="PA57" s="121"/>
      <c r="PB57" s="121"/>
      <c r="PC57" s="121"/>
      <c r="PD57" s="121"/>
      <c r="PE57" s="121"/>
      <c r="PF57" s="121"/>
      <c r="PG57" s="121"/>
      <c r="PH57" s="121"/>
      <c r="PI57" s="121"/>
      <c r="PJ57" s="121"/>
      <c r="PK57" s="121"/>
      <c r="PL57" s="121"/>
      <c r="PM57" s="121"/>
      <c r="PN57" s="121"/>
      <c r="PO57" s="121"/>
      <c r="PP57" s="121"/>
      <c r="PQ57" s="121"/>
      <c r="PR57" s="121"/>
      <c r="PS57" s="121"/>
      <c r="PT57" s="121"/>
      <c r="PU57" s="121"/>
      <c r="PV57" s="121"/>
      <c r="PW57" s="121"/>
      <c r="PX57" s="121"/>
      <c r="PY57" s="121"/>
      <c r="PZ57" s="121"/>
      <c r="QA57" s="121"/>
      <c r="QB57" s="121"/>
      <c r="QC57" s="121"/>
      <c r="QD57" s="121"/>
      <c r="QE57" s="121"/>
      <c r="QF57" s="121"/>
      <c r="QG57" s="121"/>
      <c r="QH57" s="121"/>
      <c r="QI57" s="121"/>
      <c r="QJ57" s="121"/>
      <c r="QK57" s="121"/>
      <c r="QL57" s="121"/>
      <c r="QM57" s="121"/>
      <c r="QN57" s="121"/>
      <c r="QO57" s="121"/>
      <c r="QP57" s="121"/>
      <c r="QQ57" s="121"/>
      <c r="QR57" s="121"/>
      <c r="QS57" s="121"/>
      <c r="QT57" s="121"/>
      <c r="QU57" s="121"/>
      <c r="QV57" s="121"/>
      <c r="QW57" s="121"/>
      <c r="QX57" s="121"/>
      <c r="QY57" s="121"/>
      <c r="QZ57" s="121"/>
      <c r="RA57" s="121"/>
      <c r="RB57" s="121"/>
      <c r="RC57" s="121"/>
      <c r="RD57" s="121"/>
      <c r="RE57" s="121"/>
      <c r="RF57" s="121"/>
      <c r="RG57" s="121"/>
      <c r="RH57" s="121"/>
      <c r="RI57" s="121"/>
      <c r="RJ57" s="121"/>
      <c r="RK57" s="121"/>
      <c r="RL57" s="121"/>
      <c r="RM57" s="121"/>
      <c r="RN57" s="121"/>
      <c r="RO57" s="121"/>
      <c r="RP57" s="121"/>
      <c r="RQ57" s="121"/>
      <c r="RR57" s="121"/>
      <c r="RS57" s="121"/>
      <c r="RT57" s="121"/>
      <c r="RU57" s="121"/>
      <c r="RV57" s="121"/>
      <c r="RW57" s="121"/>
      <c r="RX57" s="121"/>
      <c r="RY57" s="121"/>
      <c r="RZ57" s="121"/>
      <c r="SA57" s="121"/>
      <c r="SB57" s="121"/>
      <c r="SC57" s="121"/>
      <c r="SD57" s="121"/>
      <c r="SE57" s="121"/>
      <c r="SF57" s="121"/>
      <c r="SG57" s="121"/>
      <c r="SH57" s="121"/>
      <c r="SI57" s="121"/>
      <c r="SJ57" s="121"/>
      <c r="SK57" s="121"/>
      <c r="SL57" s="121"/>
      <c r="SM57" s="121"/>
      <c r="SN57" s="121"/>
      <c r="SO57" s="121"/>
      <c r="SP57" s="121"/>
      <c r="SQ57" s="121"/>
      <c r="SR57" s="121"/>
      <c r="SS57" s="121"/>
      <c r="ST57" s="121"/>
      <c r="SU57" s="121"/>
      <c r="SV57" s="121"/>
      <c r="SW57" s="121"/>
      <c r="SX57" s="121"/>
      <c r="SY57" s="121"/>
      <c r="SZ57" s="121"/>
      <c r="TA57" s="121"/>
      <c r="TB57" s="121"/>
      <c r="TC57" s="121"/>
      <c r="TD57" s="121"/>
      <c r="TE57" s="121"/>
      <c r="TF57" s="121"/>
      <c r="TG57" s="121"/>
      <c r="TH57" s="121"/>
      <c r="TI57" s="121"/>
      <c r="TJ57" s="121"/>
      <c r="TK57" s="121"/>
      <c r="TL57" s="121"/>
      <c r="TM57" s="121"/>
      <c r="TN57" s="121"/>
      <c r="TO57" s="121"/>
      <c r="TP57" s="121"/>
      <c r="TQ57" s="121"/>
      <c r="TR57" s="121"/>
      <c r="TS57" s="121"/>
      <c r="TT57" s="121"/>
      <c r="TU57" s="121"/>
      <c r="TV57" s="121"/>
      <c r="TW57" s="121"/>
      <c r="TX57" s="121"/>
      <c r="TY57" s="121"/>
      <c r="TZ57" s="121"/>
      <c r="UA57" s="121"/>
      <c r="UB57" s="121"/>
      <c r="UC57" s="121"/>
      <c r="UD57" s="121"/>
      <c r="UE57" s="121"/>
      <c r="UF57" s="121"/>
      <c r="UG57" s="121"/>
      <c r="UH57" s="121"/>
      <c r="UI57" s="121"/>
      <c r="UJ57" s="121"/>
      <c r="UK57" s="121"/>
      <c r="UL57" s="121"/>
      <c r="UM57" s="121"/>
      <c r="UN57" s="121"/>
      <c r="UO57" s="121"/>
      <c r="UP57" s="121"/>
      <c r="UQ57" s="121"/>
      <c r="UR57" s="121"/>
      <c r="US57" s="121"/>
      <c r="UT57" s="121"/>
      <c r="UU57" s="121"/>
      <c r="UV57" s="121"/>
      <c r="UW57" s="121"/>
      <c r="UX57" s="121"/>
      <c r="UY57" s="121"/>
      <c r="UZ57" s="121"/>
      <c r="VA57" s="121"/>
      <c r="VB57" s="121"/>
      <c r="VC57" s="121"/>
      <c r="VD57" s="121"/>
      <c r="VE57" s="121"/>
      <c r="VF57" s="121"/>
      <c r="VG57" s="121"/>
      <c r="VH57" s="121"/>
      <c r="VI57" s="121"/>
      <c r="VJ57" s="121"/>
      <c r="VK57" s="121"/>
      <c r="VL57" s="121"/>
      <c r="VM57" s="121"/>
      <c r="VN57" s="121"/>
      <c r="VO57" s="121"/>
      <c r="VP57" s="121"/>
      <c r="VQ57" s="121"/>
      <c r="VR57" s="121"/>
      <c r="VS57" s="121"/>
      <c r="VT57" s="121"/>
      <c r="VU57" s="121"/>
      <c r="VV57" s="121"/>
      <c r="VW57" s="121"/>
      <c r="VX57" s="121"/>
      <c r="VY57" s="121"/>
      <c r="VZ57" s="121"/>
      <c r="WA57" s="121"/>
      <c r="WB57" s="121"/>
      <c r="WC57" s="121"/>
      <c r="WD57" s="121"/>
      <c r="WE57" s="121"/>
      <c r="WF57" s="121"/>
      <c r="WG57" s="121"/>
      <c r="WH57" s="121"/>
      <c r="WI57" s="121"/>
      <c r="WJ57" s="121"/>
      <c r="WK57" s="121"/>
      <c r="WL57" s="121"/>
      <c r="WM57" s="121"/>
      <c r="WN57" s="121"/>
      <c r="WO57" s="121"/>
      <c r="WP57" s="121"/>
      <c r="WQ57" s="121"/>
      <c r="WR57" s="121"/>
      <c r="WS57" s="121"/>
      <c r="WT57" s="121"/>
      <c r="WU57" s="121"/>
      <c r="WV57" s="121"/>
      <c r="WW57" s="121"/>
      <c r="WX57" s="121"/>
      <c r="WY57" s="121"/>
      <c r="WZ57" s="121"/>
      <c r="XA57" s="121"/>
      <c r="XB57" s="121"/>
      <c r="XC57" s="121"/>
      <c r="XD57" s="121"/>
      <c r="XE57" s="121"/>
      <c r="XF57" s="121"/>
      <c r="XG57" s="121"/>
      <c r="XH57" s="121"/>
      <c r="XI57" s="121"/>
      <c r="XJ57" s="121"/>
      <c r="XK57" s="121"/>
      <c r="XL57" s="121"/>
      <c r="XM57" s="121"/>
      <c r="XN57" s="121"/>
      <c r="XO57" s="121"/>
      <c r="XP57" s="121"/>
      <c r="XQ57" s="121"/>
      <c r="XR57" s="121"/>
      <c r="XS57" s="121"/>
      <c r="XT57" s="121"/>
      <c r="XU57" s="121"/>
      <c r="XV57" s="121"/>
      <c r="XW57" s="121"/>
      <c r="XX57" s="121"/>
      <c r="XY57" s="121"/>
      <c r="XZ57" s="121"/>
      <c r="YA57" s="121"/>
      <c r="YB57" s="121"/>
      <c r="YC57" s="121"/>
      <c r="YD57" s="121"/>
      <c r="YE57" s="121"/>
      <c r="YF57" s="121"/>
      <c r="YG57" s="121"/>
      <c r="YH57" s="121"/>
      <c r="YI57" s="121"/>
      <c r="YJ57" s="121"/>
      <c r="YK57" s="121"/>
      <c r="YL57" s="121"/>
      <c r="YM57" s="121"/>
      <c r="YN57" s="121"/>
      <c r="YO57" s="121"/>
      <c r="YP57" s="121"/>
      <c r="YQ57" s="121"/>
      <c r="YR57" s="121"/>
      <c r="YS57" s="121"/>
      <c r="YT57" s="121"/>
      <c r="YU57" s="121"/>
      <c r="YV57" s="121"/>
      <c r="YW57" s="121"/>
      <c r="YX57" s="121"/>
      <c r="YY57" s="121"/>
      <c r="YZ57" s="121"/>
      <c r="ZA57" s="121"/>
      <c r="ZB57" s="121"/>
      <c r="ZC57" s="121"/>
      <c r="ZD57" s="121"/>
      <c r="ZE57" s="121"/>
      <c r="ZF57" s="121"/>
      <c r="ZG57" s="121"/>
      <c r="ZH57" s="121"/>
      <c r="ZI57" s="121"/>
      <c r="ZJ57" s="121"/>
      <c r="ZK57" s="121"/>
      <c r="ZL57" s="121"/>
      <c r="ZM57" s="121"/>
      <c r="ZN57" s="121"/>
      <c r="ZO57" s="121"/>
      <c r="ZP57" s="121"/>
      <c r="ZQ57" s="121"/>
      <c r="ZR57" s="121"/>
      <c r="ZS57" s="121"/>
      <c r="ZT57" s="121"/>
      <c r="ZU57" s="121"/>
      <c r="ZV57" s="121"/>
      <c r="ZW57" s="121"/>
      <c r="ZX57" s="121"/>
      <c r="ZY57" s="121"/>
      <c r="ZZ57" s="121"/>
      <c r="AAA57" s="121"/>
      <c r="AAB57" s="121"/>
      <c r="AAC57" s="121"/>
      <c r="AAD57" s="121"/>
      <c r="AAE57" s="121"/>
      <c r="AAF57" s="121"/>
      <c r="AAG57" s="121"/>
      <c r="AAH57" s="121"/>
      <c r="AAI57" s="121"/>
      <c r="AAJ57" s="121"/>
      <c r="AAK57" s="121"/>
      <c r="AAL57" s="121"/>
      <c r="AAM57" s="121"/>
      <c r="AAN57" s="121"/>
      <c r="AAO57" s="121"/>
      <c r="AAP57" s="121"/>
      <c r="AAQ57" s="121"/>
      <c r="AAR57" s="121"/>
      <c r="AAS57" s="121"/>
      <c r="AAT57" s="121"/>
      <c r="AAU57" s="121"/>
      <c r="AAV57" s="121"/>
      <c r="AAW57" s="121"/>
      <c r="AAX57" s="121"/>
      <c r="AAY57" s="121"/>
      <c r="AAZ57" s="121"/>
      <c r="ABA57" s="121"/>
      <c r="ABB57" s="121"/>
      <c r="ABC57" s="121"/>
      <c r="ABD57" s="121"/>
      <c r="ABE57" s="121"/>
      <c r="ABF57" s="121"/>
      <c r="ABG57" s="121"/>
      <c r="ABH57" s="121"/>
      <c r="ABI57" s="121"/>
      <c r="ABJ57" s="121"/>
      <c r="ABK57" s="121"/>
      <c r="ABL57" s="121"/>
      <c r="ABM57" s="121"/>
      <c r="ABN57" s="121"/>
      <c r="ABO57" s="121"/>
      <c r="ABP57" s="121"/>
      <c r="ABQ57" s="121"/>
      <c r="ABR57" s="121"/>
      <c r="ABS57" s="121"/>
      <c r="ABT57" s="121"/>
      <c r="ABU57" s="121"/>
      <c r="ABV57" s="121"/>
      <c r="ABW57" s="121"/>
      <c r="ABX57" s="121"/>
      <c r="ABY57" s="121"/>
      <c r="ABZ57" s="121"/>
      <c r="ACA57" s="121"/>
      <c r="ACB57" s="121"/>
      <c r="ACC57" s="121"/>
      <c r="ACD57" s="121"/>
      <c r="ACE57" s="121"/>
      <c r="ACF57" s="121"/>
      <c r="ACG57" s="121"/>
      <c r="ACH57" s="121"/>
      <c r="ACI57" s="121"/>
      <c r="ACJ57" s="121"/>
      <c r="ACK57" s="121"/>
      <c r="ACL57" s="121"/>
      <c r="ACM57" s="121"/>
      <c r="ACN57" s="121"/>
      <c r="ACO57" s="121"/>
      <c r="ACP57" s="121"/>
      <c r="ACQ57" s="121"/>
      <c r="ACR57" s="121"/>
      <c r="ACS57" s="121"/>
      <c r="ACT57" s="121"/>
      <c r="ACU57" s="121"/>
      <c r="ACV57" s="121"/>
      <c r="ACW57" s="121"/>
      <c r="ACX57" s="121"/>
      <c r="ACY57" s="121"/>
      <c r="ACZ57" s="121"/>
      <c r="ADA57" s="121"/>
      <c r="ADB57" s="121"/>
      <c r="ADC57" s="121"/>
      <c r="ADD57" s="121"/>
      <c r="ADE57" s="121"/>
      <c r="ADF57" s="121"/>
      <c r="ADG57" s="121"/>
      <c r="ADH57" s="121"/>
      <c r="ADI57" s="121"/>
      <c r="ADJ57" s="121"/>
      <c r="ADK57" s="121"/>
      <c r="ADL57" s="121"/>
      <c r="ADM57" s="121"/>
      <c r="ADN57" s="121"/>
      <c r="ADO57" s="121"/>
      <c r="ADP57" s="121"/>
      <c r="ADQ57" s="121"/>
      <c r="ADR57" s="121"/>
      <c r="ADS57" s="121"/>
      <c r="ADT57" s="121"/>
      <c r="ADU57" s="121"/>
      <c r="ADV57" s="121"/>
      <c r="ADW57" s="121"/>
      <c r="ADX57" s="121"/>
      <c r="ADY57" s="121"/>
      <c r="ADZ57" s="121"/>
      <c r="AEA57" s="121"/>
      <c r="AEB57" s="121"/>
      <c r="AEC57" s="121"/>
      <c r="AED57" s="121"/>
      <c r="AEE57" s="121"/>
      <c r="AEF57" s="121"/>
      <c r="AEG57" s="121"/>
      <c r="AEH57" s="121"/>
      <c r="AEI57" s="121"/>
      <c r="AEJ57" s="121"/>
      <c r="AEK57" s="121"/>
      <c r="AEL57" s="121"/>
      <c r="AEM57" s="121"/>
      <c r="AEN57" s="121"/>
      <c r="AEO57" s="121"/>
      <c r="AEP57" s="121"/>
      <c r="AEQ57" s="121"/>
      <c r="AER57" s="121"/>
      <c r="AES57" s="121"/>
      <c r="AET57" s="121"/>
      <c r="AEU57" s="121"/>
      <c r="AEV57" s="121"/>
      <c r="AEW57" s="121"/>
      <c r="AEX57" s="121"/>
      <c r="AEY57" s="121"/>
      <c r="AEZ57" s="121"/>
      <c r="AFA57" s="121"/>
      <c r="AFB57" s="121"/>
      <c r="AFC57" s="121"/>
      <c r="AFD57" s="121"/>
      <c r="AFE57" s="121"/>
      <c r="AFF57" s="121"/>
      <c r="AFG57" s="121"/>
      <c r="AFH57" s="121"/>
      <c r="AFI57" s="121"/>
      <c r="AFJ57" s="121"/>
      <c r="AFK57" s="121"/>
      <c r="AFL57" s="121"/>
      <c r="AFM57" s="121"/>
      <c r="AFN57" s="121"/>
      <c r="AFO57" s="121"/>
      <c r="AFP57" s="121"/>
      <c r="AFQ57" s="121"/>
      <c r="AFR57" s="121"/>
      <c r="AFS57" s="121"/>
      <c r="AFT57" s="121"/>
      <c r="AFU57" s="121"/>
      <c r="AFV57" s="121"/>
      <c r="AFW57" s="121"/>
      <c r="AFX57" s="121"/>
      <c r="AFY57" s="121"/>
      <c r="AFZ57" s="121"/>
      <c r="AGA57" s="121"/>
      <c r="AGB57" s="121"/>
      <c r="AGC57" s="121"/>
      <c r="AGD57" s="121"/>
      <c r="AGE57" s="121"/>
      <c r="AGF57" s="121"/>
      <c r="AGG57" s="121"/>
      <c r="AGH57" s="121"/>
      <c r="AGI57" s="121"/>
      <c r="AGJ57" s="121"/>
      <c r="AGK57" s="121"/>
      <c r="AGL57" s="121"/>
      <c r="AGM57" s="121"/>
      <c r="AGN57" s="121"/>
      <c r="AGO57" s="121"/>
      <c r="AGP57" s="121"/>
      <c r="AGQ57" s="121"/>
      <c r="AGR57" s="121"/>
      <c r="AGS57" s="121"/>
      <c r="AGT57" s="121"/>
      <c r="AGU57" s="121"/>
      <c r="AGV57" s="121"/>
      <c r="AGW57" s="121"/>
      <c r="AGX57" s="121"/>
      <c r="AGY57" s="121"/>
      <c r="AGZ57" s="121"/>
      <c r="AHA57" s="121"/>
      <c r="AHB57" s="121"/>
      <c r="AHC57" s="121"/>
      <c r="AHD57" s="121"/>
      <c r="AHE57" s="121"/>
      <c r="AHF57" s="121"/>
      <c r="AHG57" s="121"/>
      <c r="AHH57" s="121"/>
      <c r="AHI57" s="121"/>
      <c r="AHJ57" s="121"/>
      <c r="AHK57" s="121"/>
      <c r="AHL57" s="121"/>
      <c r="AHM57" s="121"/>
      <c r="AHN57" s="121"/>
      <c r="AHO57" s="121"/>
      <c r="AHP57" s="121"/>
      <c r="AHQ57" s="121"/>
      <c r="AHR57" s="121"/>
      <c r="AHS57" s="121"/>
      <c r="AHT57" s="121"/>
      <c r="AHU57" s="121"/>
      <c r="AHV57" s="121"/>
      <c r="AHW57" s="121"/>
      <c r="AHX57" s="121"/>
      <c r="AHY57" s="121"/>
      <c r="AHZ57" s="121"/>
      <c r="AIA57" s="121"/>
      <c r="AIB57" s="121"/>
      <c r="AIC57" s="121"/>
      <c r="AID57" s="121"/>
      <c r="AIE57" s="121"/>
      <c r="AIF57" s="121"/>
      <c r="AIG57" s="121"/>
      <c r="AIH57" s="121"/>
      <c r="AII57" s="121"/>
      <c r="AIJ57" s="121"/>
      <c r="AIK57" s="121"/>
      <c r="AIL57" s="121"/>
      <c r="AIM57" s="121"/>
      <c r="AIN57" s="121"/>
      <c r="AIO57" s="121"/>
      <c r="AIP57" s="121"/>
      <c r="AIQ57" s="121"/>
      <c r="AIR57" s="121"/>
      <c r="AIS57" s="121"/>
      <c r="AIT57" s="121"/>
      <c r="AIU57" s="121"/>
      <c r="AIV57" s="121"/>
      <c r="AIW57" s="121"/>
      <c r="AIX57" s="121"/>
      <c r="AIY57" s="121"/>
      <c r="AIZ57" s="121"/>
      <c r="AJA57" s="121"/>
      <c r="AJB57" s="121"/>
      <c r="AJC57" s="121"/>
      <c r="AJD57" s="121"/>
      <c r="AJE57" s="121"/>
      <c r="AJF57" s="121"/>
      <c r="AJG57" s="121"/>
      <c r="AJH57" s="121"/>
      <c r="AJI57" s="121"/>
      <c r="AJJ57" s="121"/>
      <c r="AJK57" s="121"/>
      <c r="AJL57" s="121"/>
      <c r="AJM57" s="121"/>
      <c r="AJN57" s="121"/>
      <c r="AJO57" s="121"/>
      <c r="AJP57" s="121"/>
      <c r="AJQ57" s="121"/>
      <c r="AJR57" s="121"/>
      <c r="AJS57" s="121"/>
      <c r="AJT57" s="121"/>
      <c r="AJU57" s="121"/>
      <c r="AJV57" s="121"/>
      <c r="AJW57" s="121"/>
      <c r="AJX57" s="121"/>
      <c r="AJY57" s="121"/>
      <c r="AJZ57" s="121"/>
      <c r="AKA57" s="121"/>
      <c r="AKB57" s="121"/>
      <c r="AKC57" s="121"/>
      <c r="AKD57" s="121"/>
      <c r="AKE57" s="121"/>
      <c r="AKF57" s="121"/>
      <c r="AKG57" s="121"/>
    </row>
    <row r="58" spans="1:969" hidden="1" x14ac:dyDescent="0.25"/>
    <row r="59" spans="1:969" ht="80.25" hidden="1" customHeight="1" thickBot="1" x14ac:dyDescent="0.3">
      <c r="B59" s="98"/>
      <c r="C59" s="203"/>
      <c r="D59" s="203"/>
      <c r="E59" s="289"/>
      <c r="F59" s="120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>
        <v>9439367.4000000004</v>
      </c>
      <c r="Y59" s="119"/>
      <c r="Z59" s="119">
        <v>8594158.5599999987</v>
      </c>
      <c r="AA59" s="119"/>
      <c r="AB59" s="119"/>
      <c r="AC59" s="119"/>
      <c r="AD59" s="119"/>
      <c r="AE59" s="119"/>
    </row>
    <row r="60" spans="1:969" hidden="1" x14ac:dyDescent="0.25"/>
    <row r="61" spans="1:969" ht="68.25" hidden="1" customHeight="1" x14ac:dyDescent="0.25">
      <c r="X61" s="203">
        <f>X56-X59</f>
        <v>0</v>
      </c>
      <c r="Y61" s="203"/>
      <c r="Z61" s="203">
        <f>Z56-Z59</f>
        <v>0</v>
      </c>
    </row>
    <row r="62" spans="1:969" ht="68.25" hidden="1" customHeight="1" x14ac:dyDescent="0.25"/>
    <row r="63" spans="1:969" ht="65.25" hidden="1" customHeight="1" x14ac:dyDescent="0.25"/>
  </sheetData>
  <mergeCells count="12">
    <mergeCell ref="AC6:AC8"/>
    <mergeCell ref="AD6:AD8"/>
    <mergeCell ref="G6:G8"/>
    <mergeCell ref="H6:H8"/>
    <mergeCell ref="I6:L6"/>
    <mergeCell ref="M6:O7"/>
    <mergeCell ref="U6:AB6"/>
    <mergeCell ref="F6:F8"/>
    <mergeCell ref="E6:E8"/>
    <mergeCell ref="D6:D8"/>
    <mergeCell ref="C6:C8"/>
    <mergeCell ref="P6:T6"/>
  </mergeCells>
  <printOptions horizontalCentered="1" headings="1" gridLines="1"/>
  <pageMargins left="0.23622047244094491" right="0.23622047244094491" top="0.74803149606299213" bottom="0.74803149606299213" header="0.31496062992125984" footer="0.31496062992125984"/>
  <pageSetup paperSize="8" scale="19" firstPageNumber="0" fitToHeight="0" orientation="landscape" r:id="rId1"/>
  <headerFooter>
    <oddHeader>&amp;RALLEGATO E PISTOIA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F64"/>
  <sheetViews>
    <sheetView zoomScale="50" zoomScaleNormal="50" workbookViewId="0">
      <pane xSplit="7" ySplit="10" topLeftCell="J34" activePane="bottomRight" state="frozen"/>
      <selection pane="topRight" activeCell="L1" sqref="L1"/>
      <selection pane="bottomLeft" activeCell="A11" sqref="A11"/>
      <selection pane="bottomRight" activeCell="H11" sqref="H11:K37"/>
    </sheetView>
  </sheetViews>
  <sheetFormatPr defaultColWidth="8" defaultRowHeight="18" x14ac:dyDescent="0.25"/>
  <cols>
    <col min="1" max="1" width="7.42578125" style="211" customWidth="1"/>
    <col min="2" max="2" width="36.28515625" style="211" customWidth="1"/>
    <col min="3" max="3" width="43.42578125" style="211" customWidth="1"/>
    <col min="4" max="4" width="14.42578125" style="249" customWidth="1"/>
    <col min="5" max="5" width="60.140625" customWidth="1"/>
    <col min="6" max="6" width="45.85546875" bestFit="1" customWidth="1"/>
    <col min="7" max="7" width="35" bestFit="1" customWidth="1"/>
    <col min="8" max="8" width="36.5703125" customWidth="1"/>
    <col min="9" max="9" width="36.7109375" customWidth="1"/>
    <col min="10" max="10" width="35.42578125" customWidth="1"/>
    <col min="11" max="11" width="34.85546875" customWidth="1"/>
    <col min="12" max="13" width="29" customWidth="1"/>
    <col min="14" max="14" width="31.28515625" customWidth="1"/>
    <col min="15" max="15" width="23.5703125" customWidth="1"/>
    <col min="16" max="16" width="24.42578125" customWidth="1"/>
    <col min="17" max="17" width="34.7109375" customWidth="1"/>
    <col min="18" max="18" width="27.28515625" customWidth="1"/>
    <col min="19" max="19" width="36" customWidth="1"/>
    <col min="20" max="20" width="31" customWidth="1"/>
    <col min="21" max="21" width="29.28515625" customWidth="1"/>
    <col min="22" max="24" width="27.140625" customWidth="1"/>
    <col min="25" max="25" width="42.42578125" bestFit="1" customWidth="1"/>
    <col min="26" max="26" width="32.5703125" customWidth="1"/>
    <col min="27" max="30" width="36.42578125" customWidth="1"/>
    <col min="31" max="31" width="34" customWidth="1"/>
    <col min="32" max="32" width="36.42578125" customWidth="1"/>
    <col min="33" max="33" width="8" customWidth="1"/>
    <col min="34" max="34" width="36.42578125" customWidth="1"/>
    <col min="222" max="224" width="0" hidden="1" customWidth="1"/>
    <col min="225" max="225" width="16.140625" customWidth="1"/>
    <col min="226" max="229" width="0" hidden="1" customWidth="1"/>
    <col min="230" max="230" width="53.28515625" customWidth="1"/>
    <col min="231" max="231" width="36.5703125" customWidth="1"/>
    <col min="232" max="232" width="35" bestFit="1" customWidth="1"/>
    <col min="233" max="233" width="36.5703125" customWidth="1"/>
    <col min="234" max="234" width="36.7109375" customWidth="1"/>
    <col min="235" max="235" width="35.42578125" customWidth="1"/>
    <col min="236" max="236" width="31.28515625" customWidth="1"/>
    <col min="237" max="238" width="29" customWidth="1"/>
    <col min="239" max="239" width="31.28515625" customWidth="1"/>
    <col min="240" max="241" width="0" hidden="1" customWidth="1"/>
    <col min="242" max="243" width="16.7109375" customWidth="1"/>
    <col min="244" max="244" width="31.28515625" customWidth="1"/>
    <col min="245" max="245" width="17" customWidth="1"/>
    <col min="246" max="246" width="31.28515625" customWidth="1"/>
    <col min="247" max="255" width="0" hidden="1" customWidth="1"/>
    <col min="256" max="256" width="16.7109375" customWidth="1"/>
    <col min="257" max="257" width="17.85546875" customWidth="1"/>
    <col min="258" max="258" width="27.140625" customWidth="1"/>
    <col min="259" max="259" width="47.140625" bestFit="1" customWidth="1"/>
    <col min="260" max="260" width="27.5703125" customWidth="1"/>
    <col min="261" max="261" width="33.140625" bestFit="1" customWidth="1"/>
    <col min="262" max="262" width="32.5703125" customWidth="1"/>
    <col min="263" max="269" width="0" hidden="1" customWidth="1"/>
    <col min="270" max="270" width="36.42578125" customWidth="1"/>
    <col min="271" max="272" width="0" hidden="1" customWidth="1"/>
    <col min="273" max="273" width="36.42578125" customWidth="1"/>
    <col min="274" max="280" width="0" hidden="1" customWidth="1"/>
    <col min="281" max="281" width="11.5703125" customWidth="1"/>
    <col min="478" max="480" width="0" hidden="1" customWidth="1"/>
    <col min="481" max="481" width="16.140625" customWidth="1"/>
    <col min="482" max="485" width="0" hidden="1" customWidth="1"/>
    <col min="486" max="486" width="53.28515625" customWidth="1"/>
    <col min="487" max="487" width="36.5703125" customWidth="1"/>
    <col min="488" max="488" width="35" bestFit="1" customWidth="1"/>
    <col min="489" max="489" width="36.5703125" customWidth="1"/>
    <col min="490" max="490" width="36.7109375" customWidth="1"/>
    <col min="491" max="491" width="35.42578125" customWidth="1"/>
    <col min="492" max="492" width="31.28515625" customWidth="1"/>
    <col min="493" max="494" width="29" customWidth="1"/>
    <col min="495" max="495" width="31.28515625" customWidth="1"/>
    <col min="496" max="497" width="0" hidden="1" customWidth="1"/>
    <col min="498" max="499" width="16.7109375" customWidth="1"/>
    <col min="500" max="500" width="31.28515625" customWidth="1"/>
    <col min="501" max="501" width="17" customWidth="1"/>
    <col min="502" max="502" width="31.28515625" customWidth="1"/>
    <col min="503" max="511" width="0" hidden="1" customWidth="1"/>
    <col min="512" max="512" width="16.7109375" customWidth="1"/>
    <col min="513" max="513" width="17.85546875" customWidth="1"/>
    <col min="514" max="514" width="27.140625" customWidth="1"/>
    <col min="515" max="515" width="47.140625" bestFit="1" customWidth="1"/>
    <col min="516" max="516" width="27.5703125" customWidth="1"/>
    <col min="517" max="517" width="33.140625" bestFit="1" customWidth="1"/>
    <col min="518" max="518" width="32.5703125" customWidth="1"/>
    <col min="519" max="525" width="0" hidden="1" customWidth="1"/>
    <col min="526" max="526" width="36.42578125" customWidth="1"/>
    <col min="527" max="528" width="0" hidden="1" customWidth="1"/>
    <col min="529" max="529" width="36.42578125" customWidth="1"/>
    <col min="530" max="536" width="0" hidden="1" customWidth="1"/>
    <col min="537" max="537" width="11.5703125" customWidth="1"/>
    <col min="734" max="736" width="0" hidden="1" customWidth="1"/>
    <col min="737" max="737" width="16.140625" customWidth="1"/>
    <col min="738" max="741" width="0" hidden="1" customWidth="1"/>
    <col min="742" max="742" width="53.28515625" customWidth="1"/>
    <col min="743" max="743" width="36.5703125" customWidth="1"/>
    <col min="744" max="744" width="35" bestFit="1" customWidth="1"/>
    <col min="745" max="745" width="36.5703125" customWidth="1"/>
    <col min="746" max="746" width="36.7109375" customWidth="1"/>
    <col min="747" max="747" width="35.42578125" customWidth="1"/>
    <col min="748" max="748" width="31.28515625" customWidth="1"/>
    <col min="749" max="750" width="29" customWidth="1"/>
    <col min="751" max="751" width="31.28515625" customWidth="1"/>
    <col min="752" max="753" width="0" hidden="1" customWidth="1"/>
    <col min="754" max="755" width="16.7109375" customWidth="1"/>
    <col min="756" max="756" width="31.28515625" customWidth="1"/>
    <col min="757" max="757" width="17" customWidth="1"/>
    <col min="758" max="758" width="31.28515625" customWidth="1"/>
    <col min="759" max="767" width="0" hidden="1" customWidth="1"/>
    <col min="768" max="768" width="16.7109375" customWidth="1"/>
    <col min="769" max="769" width="17.85546875" customWidth="1"/>
    <col min="770" max="770" width="27.140625" customWidth="1"/>
    <col min="771" max="771" width="47.140625" bestFit="1" customWidth="1"/>
    <col min="772" max="772" width="27.5703125" customWidth="1"/>
    <col min="773" max="773" width="33.140625" bestFit="1" customWidth="1"/>
    <col min="774" max="774" width="32.5703125" customWidth="1"/>
    <col min="775" max="781" width="0" hidden="1" customWidth="1"/>
    <col min="782" max="782" width="36.42578125" customWidth="1"/>
    <col min="783" max="784" width="0" hidden="1" customWidth="1"/>
    <col min="785" max="785" width="36.42578125" customWidth="1"/>
    <col min="786" max="792" width="0" hidden="1" customWidth="1"/>
    <col min="793" max="793" width="11.5703125" customWidth="1"/>
    <col min="990" max="992" width="0" hidden="1" customWidth="1"/>
    <col min="993" max="993" width="16.140625" customWidth="1"/>
    <col min="994" max="997" width="0" hidden="1" customWidth="1"/>
    <col min="998" max="998" width="53.28515625" customWidth="1"/>
    <col min="999" max="999" width="36.5703125" customWidth="1"/>
    <col min="1000" max="1000" width="35" bestFit="1" customWidth="1"/>
    <col min="1001" max="1001" width="36.5703125" customWidth="1"/>
    <col min="1002" max="1002" width="36.7109375" customWidth="1"/>
    <col min="1003" max="1003" width="35.42578125" customWidth="1"/>
    <col min="1004" max="1004" width="31.28515625" customWidth="1"/>
    <col min="1005" max="1006" width="29" customWidth="1"/>
    <col min="1007" max="1007" width="31.28515625" customWidth="1"/>
    <col min="1008" max="1009" width="0" hidden="1" customWidth="1"/>
    <col min="1010" max="1011" width="16.7109375" customWidth="1"/>
    <col min="1012" max="1012" width="31.28515625" customWidth="1"/>
    <col min="1013" max="1013" width="17" customWidth="1"/>
    <col min="1014" max="1014" width="31.28515625" customWidth="1"/>
    <col min="1015" max="1023" width="0" hidden="1" customWidth="1"/>
    <col min="1024" max="1024" width="16.7109375" customWidth="1"/>
    <col min="1025" max="1025" width="17.85546875" customWidth="1"/>
    <col min="1026" max="1026" width="27.140625" customWidth="1"/>
    <col min="1027" max="1027" width="47.140625" bestFit="1" customWidth="1"/>
    <col min="1028" max="1028" width="27.5703125" customWidth="1"/>
    <col min="1029" max="1029" width="33.140625" bestFit="1" customWidth="1"/>
    <col min="1030" max="1030" width="32.5703125" customWidth="1"/>
    <col min="1031" max="1037" width="0" hidden="1" customWidth="1"/>
    <col min="1038" max="1038" width="36.42578125" customWidth="1"/>
    <col min="1039" max="1040" width="0" hidden="1" customWidth="1"/>
    <col min="1041" max="1041" width="36.42578125" customWidth="1"/>
    <col min="1042" max="1048" width="0" hidden="1" customWidth="1"/>
    <col min="1049" max="1049" width="11.5703125" customWidth="1"/>
    <col min="1246" max="1248" width="0" hidden="1" customWidth="1"/>
    <col min="1249" max="1249" width="16.140625" customWidth="1"/>
    <col min="1250" max="1253" width="0" hidden="1" customWidth="1"/>
    <col min="1254" max="1254" width="53.28515625" customWidth="1"/>
    <col min="1255" max="1255" width="36.5703125" customWidth="1"/>
    <col min="1256" max="1256" width="35" bestFit="1" customWidth="1"/>
    <col min="1257" max="1257" width="36.5703125" customWidth="1"/>
    <col min="1258" max="1258" width="36.7109375" customWidth="1"/>
    <col min="1259" max="1259" width="35.42578125" customWidth="1"/>
    <col min="1260" max="1260" width="31.28515625" customWidth="1"/>
    <col min="1261" max="1262" width="29" customWidth="1"/>
    <col min="1263" max="1263" width="31.28515625" customWidth="1"/>
    <col min="1264" max="1265" width="0" hidden="1" customWidth="1"/>
    <col min="1266" max="1267" width="16.7109375" customWidth="1"/>
    <col min="1268" max="1268" width="31.28515625" customWidth="1"/>
    <col min="1269" max="1269" width="17" customWidth="1"/>
    <col min="1270" max="1270" width="31.28515625" customWidth="1"/>
    <col min="1271" max="1279" width="0" hidden="1" customWidth="1"/>
    <col min="1280" max="1280" width="16.7109375" customWidth="1"/>
    <col min="1281" max="1281" width="17.85546875" customWidth="1"/>
    <col min="1282" max="1282" width="27.140625" customWidth="1"/>
    <col min="1283" max="1283" width="47.140625" bestFit="1" customWidth="1"/>
    <col min="1284" max="1284" width="27.5703125" customWidth="1"/>
    <col min="1285" max="1285" width="33.140625" bestFit="1" customWidth="1"/>
    <col min="1286" max="1286" width="32.5703125" customWidth="1"/>
    <col min="1287" max="1293" width="0" hidden="1" customWidth="1"/>
    <col min="1294" max="1294" width="36.42578125" customWidth="1"/>
    <col min="1295" max="1296" width="0" hidden="1" customWidth="1"/>
    <col min="1297" max="1297" width="36.42578125" customWidth="1"/>
    <col min="1298" max="1304" width="0" hidden="1" customWidth="1"/>
    <col min="1305" max="1305" width="11.5703125" customWidth="1"/>
    <col min="1502" max="1504" width="0" hidden="1" customWidth="1"/>
    <col min="1505" max="1505" width="16.140625" customWidth="1"/>
    <col min="1506" max="1509" width="0" hidden="1" customWidth="1"/>
    <col min="1510" max="1510" width="53.28515625" customWidth="1"/>
    <col min="1511" max="1511" width="36.5703125" customWidth="1"/>
    <col min="1512" max="1512" width="35" bestFit="1" customWidth="1"/>
    <col min="1513" max="1513" width="36.5703125" customWidth="1"/>
    <col min="1514" max="1514" width="36.7109375" customWidth="1"/>
    <col min="1515" max="1515" width="35.42578125" customWidth="1"/>
    <col min="1516" max="1516" width="31.28515625" customWidth="1"/>
    <col min="1517" max="1518" width="29" customWidth="1"/>
    <col min="1519" max="1519" width="31.28515625" customWidth="1"/>
    <col min="1520" max="1521" width="0" hidden="1" customWidth="1"/>
    <col min="1522" max="1523" width="16.7109375" customWidth="1"/>
    <col min="1524" max="1524" width="31.28515625" customWidth="1"/>
    <col min="1525" max="1525" width="17" customWidth="1"/>
    <col min="1526" max="1526" width="31.28515625" customWidth="1"/>
    <col min="1527" max="1535" width="0" hidden="1" customWidth="1"/>
    <col min="1536" max="1536" width="16.7109375" customWidth="1"/>
    <col min="1537" max="1537" width="17.85546875" customWidth="1"/>
    <col min="1538" max="1538" width="27.140625" customWidth="1"/>
    <col min="1539" max="1539" width="47.140625" bestFit="1" customWidth="1"/>
    <col min="1540" max="1540" width="27.5703125" customWidth="1"/>
    <col min="1541" max="1541" width="33.140625" bestFit="1" customWidth="1"/>
    <col min="1542" max="1542" width="32.5703125" customWidth="1"/>
    <col min="1543" max="1549" width="0" hidden="1" customWidth="1"/>
    <col min="1550" max="1550" width="36.42578125" customWidth="1"/>
    <col min="1551" max="1552" width="0" hidden="1" customWidth="1"/>
    <col min="1553" max="1553" width="36.42578125" customWidth="1"/>
    <col min="1554" max="1560" width="0" hidden="1" customWidth="1"/>
    <col min="1561" max="1561" width="11.5703125" customWidth="1"/>
    <col min="1758" max="1760" width="0" hidden="1" customWidth="1"/>
    <col min="1761" max="1761" width="16.140625" customWidth="1"/>
    <col min="1762" max="1765" width="0" hidden="1" customWidth="1"/>
    <col min="1766" max="1766" width="53.28515625" customWidth="1"/>
    <col min="1767" max="1767" width="36.5703125" customWidth="1"/>
    <col min="1768" max="1768" width="35" bestFit="1" customWidth="1"/>
    <col min="1769" max="1769" width="36.5703125" customWidth="1"/>
    <col min="1770" max="1770" width="36.7109375" customWidth="1"/>
    <col min="1771" max="1771" width="35.42578125" customWidth="1"/>
    <col min="1772" max="1772" width="31.28515625" customWidth="1"/>
    <col min="1773" max="1774" width="29" customWidth="1"/>
    <col min="1775" max="1775" width="31.28515625" customWidth="1"/>
    <col min="1776" max="1777" width="0" hidden="1" customWidth="1"/>
    <col min="1778" max="1779" width="16.7109375" customWidth="1"/>
    <col min="1780" max="1780" width="31.28515625" customWidth="1"/>
    <col min="1781" max="1781" width="17" customWidth="1"/>
    <col min="1782" max="1782" width="31.28515625" customWidth="1"/>
    <col min="1783" max="1791" width="0" hidden="1" customWidth="1"/>
    <col min="1792" max="1792" width="16.7109375" customWidth="1"/>
    <col min="1793" max="1793" width="17.85546875" customWidth="1"/>
    <col min="1794" max="1794" width="27.140625" customWidth="1"/>
    <col min="1795" max="1795" width="47.140625" bestFit="1" customWidth="1"/>
    <col min="1796" max="1796" width="27.5703125" customWidth="1"/>
    <col min="1797" max="1797" width="33.140625" bestFit="1" customWidth="1"/>
    <col min="1798" max="1798" width="32.5703125" customWidth="1"/>
    <col min="1799" max="1805" width="0" hidden="1" customWidth="1"/>
    <col min="1806" max="1806" width="36.42578125" customWidth="1"/>
    <col min="1807" max="1808" width="0" hidden="1" customWidth="1"/>
    <col min="1809" max="1809" width="36.42578125" customWidth="1"/>
    <col min="1810" max="1816" width="0" hidden="1" customWidth="1"/>
    <col min="1817" max="1817" width="11.5703125" customWidth="1"/>
    <col min="2014" max="2016" width="0" hidden="1" customWidth="1"/>
    <col min="2017" max="2017" width="16.140625" customWidth="1"/>
    <col min="2018" max="2021" width="0" hidden="1" customWidth="1"/>
    <col min="2022" max="2022" width="53.28515625" customWidth="1"/>
    <col min="2023" max="2023" width="36.5703125" customWidth="1"/>
    <col min="2024" max="2024" width="35" bestFit="1" customWidth="1"/>
    <col min="2025" max="2025" width="36.5703125" customWidth="1"/>
    <col min="2026" max="2026" width="36.7109375" customWidth="1"/>
    <col min="2027" max="2027" width="35.42578125" customWidth="1"/>
    <col min="2028" max="2028" width="31.28515625" customWidth="1"/>
    <col min="2029" max="2030" width="29" customWidth="1"/>
    <col min="2031" max="2031" width="31.28515625" customWidth="1"/>
    <col min="2032" max="2033" width="0" hidden="1" customWidth="1"/>
    <col min="2034" max="2035" width="16.7109375" customWidth="1"/>
    <col min="2036" max="2036" width="31.28515625" customWidth="1"/>
    <col min="2037" max="2037" width="17" customWidth="1"/>
    <col min="2038" max="2038" width="31.28515625" customWidth="1"/>
    <col min="2039" max="2047" width="0" hidden="1" customWidth="1"/>
    <col min="2048" max="2048" width="16.7109375" customWidth="1"/>
    <col min="2049" max="2049" width="17.85546875" customWidth="1"/>
    <col min="2050" max="2050" width="27.140625" customWidth="1"/>
    <col min="2051" max="2051" width="47.140625" bestFit="1" customWidth="1"/>
    <col min="2052" max="2052" width="27.5703125" customWidth="1"/>
    <col min="2053" max="2053" width="33.140625" bestFit="1" customWidth="1"/>
    <col min="2054" max="2054" width="32.5703125" customWidth="1"/>
    <col min="2055" max="2061" width="0" hidden="1" customWidth="1"/>
    <col min="2062" max="2062" width="36.42578125" customWidth="1"/>
    <col min="2063" max="2064" width="0" hidden="1" customWidth="1"/>
    <col min="2065" max="2065" width="36.42578125" customWidth="1"/>
    <col min="2066" max="2072" width="0" hidden="1" customWidth="1"/>
    <col min="2073" max="2073" width="11.5703125" customWidth="1"/>
    <col min="2270" max="2272" width="0" hidden="1" customWidth="1"/>
    <col min="2273" max="2273" width="16.140625" customWidth="1"/>
    <col min="2274" max="2277" width="0" hidden="1" customWidth="1"/>
    <col min="2278" max="2278" width="53.28515625" customWidth="1"/>
    <col min="2279" max="2279" width="36.5703125" customWidth="1"/>
    <col min="2280" max="2280" width="35" bestFit="1" customWidth="1"/>
    <col min="2281" max="2281" width="36.5703125" customWidth="1"/>
    <col min="2282" max="2282" width="36.7109375" customWidth="1"/>
    <col min="2283" max="2283" width="35.42578125" customWidth="1"/>
    <col min="2284" max="2284" width="31.28515625" customWidth="1"/>
    <col min="2285" max="2286" width="29" customWidth="1"/>
    <col min="2287" max="2287" width="31.28515625" customWidth="1"/>
    <col min="2288" max="2289" width="0" hidden="1" customWidth="1"/>
    <col min="2290" max="2291" width="16.7109375" customWidth="1"/>
    <col min="2292" max="2292" width="31.28515625" customWidth="1"/>
    <col min="2293" max="2293" width="17" customWidth="1"/>
    <col min="2294" max="2294" width="31.28515625" customWidth="1"/>
    <col min="2295" max="2303" width="0" hidden="1" customWidth="1"/>
    <col min="2304" max="2304" width="16.7109375" customWidth="1"/>
    <col min="2305" max="2305" width="17.85546875" customWidth="1"/>
    <col min="2306" max="2306" width="27.140625" customWidth="1"/>
    <col min="2307" max="2307" width="47.140625" bestFit="1" customWidth="1"/>
    <col min="2308" max="2308" width="27.5703125" customWidth="1"/>
    <col min="2309" max="2309" width="33.140625" bestFit="1" customWidth="1"/>
    <col min="2310" max="2310" width="32.5703125" customWidth="1"/>
    <col min="2311" max="2317" width="0" hidden="1" customWidth="1"/>
    <col min="2318" max="2318" width="36.42578125" customWidth="1"/>
    <col min="2319" max="2320" width="0" hidden="1" customWidth="1"/>
    <col min="2321" max="2321" width="36.42578125" customWidth="1"/>
    <col min="2322" max="2328" width="0" hidden="1" customWidth="1"/>
    <col min="2329" max="2329" width="11.5703125" customWidth="1"/>
    <col min="2526" max="2528" width="0" hidden="1" customWidth="1"/>
    <col min="2529" max="2529" width="16.140625" customWidth="1"/>
    <col min="2530" max="2533" width="0" hidden="1" customWidth="1"/>
    <col min="2534" max="2534" width="53.28515625" customWidth="1"/>
    <col min="2535" max="2535" width="36.5703125" customWidth="1"/>
    <col min="2536" max="2536" width="35" bestFit="1" customWidth="1"/>
    <col min="2537" max="2537" width="36.5703125" customWidth="1"/>
    <col min="2538" max="2538" width="36.7109375" customWidth="1"/>
    <col min="2539" max="2539" width="35.42578125" customWidth="1"/>
    <col min="2540" max="2540" width="31.28515625" customWidth="1"/>
    <col min="2541" max="2542" width="29" customWidth="1"/>
    <col min="2543" max="2543" width="31.28515625" customWidth="1"/>
    <col min="2544" max="2545" width="0" hidden="1" customWidth="1"/>
    <col min="2546" max="2547" width="16.7109375" customWidth="1"/>
    <col min="2548" max="2548" width="31.28515625" customWidth="1"/>
    <col min="2549" max="2549" width="17" customWidth="1"/>
    <col min="2550" max="2550" width="31.28515625" customWidth="1"/>
    <col min="2551" max="2559" width="0" hidden="1" customWidth="1"/>
    <col min="2560" max="2560" width="16.7109375" customWidth="1"/>
    <col min="2561" max="2561" width="17.85546875" customWidth="1"/>
    <col min="2562" max="2562" width="27.140625" customWidth="1"/>
    <col min="2563" max="2563" width="47.140625" bestFit="1" customWidth="1"/>
    <col min="2564" max="2564" width="27.5703125" customWidth="1"/>
    <col min="2565" max="2565" width="33.140625" bestFit="1" customWidth="1"/>
    <col min="2566" max="2566" width="32.5703125" customWidth="1"/>
    <col min="2567" max="2573" width="0" hidden="1" customWidth="1"/>
    <col min="2574" max="2574" width="36.42578125" customWidth="1"/>
    <col min="2575" max="2576" width="0" hidden="1" customWidth="1"/>
    <col min="2577" max="2577" width="36.42578125" customWidth="1"/>
    <col min="2578" max="2584" width="0" hidden="1" customWidth="1"/>
    <col min="2585" max="2585" width="11.5703125" customWidth="1"/>
    <col min="2782" max="2784" width="0" hidden="1" customWidth="1"/>
    <col min="2785" max="2785" width="16.140625" customWidth="1"/>
    <col min="2786" max="2789" width="0" hidden="1" customWidth="1"/>
    <col min="2790" max="2790" width="53.28515625" customWidth="1"/>
    <col min="2791" max="2791" width="36.5703125" customWidth="1"/>
    <col min="2792" max="2792" width="35" bestFit="1" customWidth="1"/>
    <col min="2793" max="2793" width="36.5703125" customWidth="1"/>
    <col min="2794" max="2794" width="36.7109375" customWidth="1"/>
    <col min="2795" max="2795" width="35.42578125" customWidth="1"/>
    <col min="2796" max="2796" width="31.28515625" customWidth="1"/>
    <col min="2797" max="2798" width="29" customWidth="1"/>
    <col min="2799" max="2799" width="31.28515625" customWidth="1"/>
    <col min="2800" max="2801" width="0" hidden="1" customWidth="1"/>
    <col min="2802" max="2803" width="16.7109375" customWidth="1"/>
    <col min="2804" max="2804" width="31.28515625" customWidth="1"/>
    <col min="2805" max="2805" width="17" customWidth="1"/>
    <col min="2806" max="2806" width="31.28515625" customWidth="1"/>
    <col min="2807" max="2815" width="0" hidden="1" customWidth="1"/>
    <col min="2816" max="2816" width="16.7109375" customWidth="1"/>
    <col min="2817" max="2817" width="17.85546875" customWidth="1"/>
    <col min="2818" max="2818" width="27.140625" customWidth="1"/>
    <col min="2819" max="2819" width="47.140625" bestFit="1" customWidth="1"/>
    <col min="2820" max="2820" width="27.5703125" customWidth="1"/>
    <col min="2821" max="2821" width="33.140625" bestFit="1" customWidth="1"/>
    <col min="2822" max="2822" width="32.5703125" customWidth="1"/>
    <col min="2823" max="2829" width="0" hidden="1" customWidth="1"/>
    <col min="2830" max="2830" width="36.42578125" customWidth="1"/>
    <col min="2831" max="2832" width="0" hidden="1" customWidth="1"/>
    <col min="2833" max="2833" width="36.42578125" customWidth="1"/>
    <col min="2834" max="2840" width="0" hidden="1" customWidth="1"/>
    <col min="2841" max="2841" width="11.5703125" customWidth="1"/>
    <col min="3038" max="3040" width="0" hidden="1" customWidth="1"/>
    <col min="3041" max="3041" width="16.140625" customWidth="1"/>
    <col min="3042" max="3045" width="0" hidden="1" customWidth="1"/>
    <col min="3046" max="3046" width="53.28515625" customWidth="1"/>
    <col min="3047" max="3047" width="36.5703125" customWidth="1"/>
    <col min="3048" max="3048" width="35" bestFit="1" customWidth="1"/>
    <col min="3049" max="3049" width="36.5703125" customWidth="1"/>
    <col min="3050" max="3050" width="36.7109375" customWidth="1"/>
    <col min="3051" max="3051" width="35.42578125" customWidth="1"/>
    <col min="3052" max="3052" width="31.28515625" customWidth="1"/>
    <col min="3053" max="3054" width="29" customWidth="1"/>
    <col min="3055" max="3055" width="31.28515625" customWidth="1"/>
    <col min="3056" max="3057" width="0" hidden="1" customWidth="1"/>
    <col min="3058" max="3059" width="16.7109375" customWidth="1"/>
    <col min="3060" max="3060" width="31.28515625" customWidth="1"/>
    <col min="3061" max="3061" width="17" customWidth="1"/>
    <col min="3062" max="3062" width="31.28515625" customWidth="1"/>
    <col min="3063" max="3071" width="0" hidden="1" customWidth="1"/>
    <col min="3072" max="3072" width="16.7109375" customWidth="1"/>
    <col min="3073" max="3073" width="17.85546875" customWidth="1"/>
    <col min="3074" max="3074" width="27.140625" customWidth="1"/>
    <col min="3075" max="3075" width="47.140625" bestFit="1" customWidth="1"/>
    <col min="3076" max="3076" width="27.5703125" customWidth="1"/>
    <col min="3077" max="3077" width="33.140625" bestFit="1" customWidth="1"/>
    <col min="3078" max="3078" width="32.5703125" customWidth="1"/>
    <col min="3079" max="3085" width="0" hidden="1" customWidth="1"/>
    <col min="3086" max="3086" width="36.42578125" customWidth="1"/>
    <col min="3087" max="3088" width="0" hidden="1" customWidth="1"/>
    <col min="3089" max="3089" width="36.42578125" customWidth="1"/>
    <col min="3090" max="3096" width="0" hidden="1" customWidth="1"/>
    <col min="3097" max="3097" width="11.5703125" customWidth="1"/>
    <col min="3294" max="3296" width="0" hidden="1" customWidth="1"/>
    <col min="3297" max="3297" width="16.140625" customWidth="1"/>
    <col min="3298" max="3301" width="0" hidden="1" customWidth="1"/>
    <col min="3302" max="3302" width="53.28515625" customWidth="1"/>
    <col min="3303" max="3303" width="36.5703125" customWidth="1"/>
    <col min="3304" max="3304" width="35" bestFit="1" customWidth="1"/>
    <col min="3305" max="3305" width="36.5703125" customWidth="1"/>
    <col min="3306" max="3306" width="36.7109375" customWidth="1"/>
    <col min="3307" max="3307" width="35.42578125" customWidth="1"/>
    <col min="3308" max="3308" width="31.28515625" customWidth="1"/>
    <col min="3309" max="3310" width="29" customWidth="1"/>
    <col min="3311" max="3311" width="31.28515625" customWidth="1"/>
    <col min="3312" max="3313" width="0" hidden="1" customWidth="1"/>
    <col min="3314" max="3315" width="16.7109375" customWidth="1"/>
    <col min="3316" max="3316" width="31.28515625" customWidth="1"/>
    <col min="3317" max="3317" width="17" customWidth="1"/>
    <col min="3318" max="3318" width="31.28515625" customWidth="1"/>
    <col min="3319" max="3327" width="0" hidden="1" customWidth="1"/>
    <col min="3328" max="3328" width="16.7109375" customWidth="1"/>
    <col min="3329" max="3329" width="17.85546875" customWidth="1"/>
    <col min="3330" max="3330" width="27.140625" customWidth="1"/>
    <col min="3331" max="3331" width="47.140625" bestFit="1" customWidth="1"/>
    <col min="3332" max="3332" width="27.5703125" customWidth="1"/>
    <col min="3333" max="3333" width="33.140625" bestFit="1" customWidth="1"/>
    <col min="3334" max="3334" width="32.5703125" customWidth="1"/>
    <col min="3335" max="3341" width="0" hidden="1" customWidth="1"/>
    <col min="3342" max="3342" width="36.42578125" customWidth="1"/>
    <col min="3343" max="3344" width="0" hidden="1" customWidth="1"/>
    <col min="3345" max="3345" width="36.42578125" customWidth="1"/>
    <col min="3346" max="3352" width="0" hidden="1" customWidth="1"/>
    <col min="3353" max="3353" width="11.5703125" customWidth="1"/>
    <col min="3550" max="3552" width="0" hidden="1" customWidth="1"/>
    <col min="3553" max="3553" width="16.140625" customWidth="1"/>
    <col min="3554" max="3557" width="0" hidden="1" customWidth="1"/>
    <col min="3558" max="3558" width="53.28515625" customWidth="1"/>
    <col min="3559" max="3559" width="36.5703125" customWidth="1"/>
    <col min="3560" max="3560" width="35" bestFit="1" customWidth="1"/>
    <col min="3561" max="3561" width="36.5703125" customWidth="1"/>
    <col min="3562" max="3562" width="36.7109375" customWidth="1"/>
    <col min="3563" max="3563" width="35.42578125" customWidth="1"/>
    <col min="3564" max="3564" width="31.28515625" customWidth="1"/>
    <col min="3565" max="3566" width="29" customWidth="1"/>
    <col min="3567" max="3567" width="31.28515625" customWidth="1"/>
    <col min="3568" max="3569" width="0" hidden="1" customWidth="1"/>
    <col min="3570" max="3571" width="16.7109375" customWidth="1"/>
    <col min="3572" max="3572" width="31.28515625" customWidth="1"/>
    <col min="3573" max="3573" width="17" customWidth="1"/>
    <col min="3574" max="3574" width="31.28515625" customWidth="1"/>
    <col min="3575" max="3583" width="0" hidden="1" customWidth="1"/>
    <col min="3584" max="3584" width="16.7109375" customWidth="1"/>
    <col min="3585" max="3585" width="17.85546875" customWidth="1"/>
    <col min="3586" max="3586" width="27.140625" customWidth="1"/>
    <col min="3587" max="3587" width="47.140625" bestFit="1" customWidth="1"/>
    <col min="3588" max="3588" width="27.5703125" customWidth="1"/>
    <col min="3589" max="3589" width="33.140625" bestFit="1" customWidth="1"/>
    <col min="3590" max="3590" width="32.5703125" customWidth="1"/>
    <col min="3591" max="3597" width="0" hidden="1" customWidth="1"/>
    <col min="3598" max="3598" width="36.42578125" customWidth="1"/>
    <col min="3599" max="3600" width="0" hidden="1" customWidth="1"/>
    <col min="3601" max="3601" width="36.42578125" customWidth="1"/>
    <col min="3602" max="3608" width="0" hidden="1" customWidth="1"/>
    <col min="3609" max="3609" width="11.5703125" customWidth="1"/>
    <col min="3806" max="3808" width="0" hidden="1" customWidth="1"/>
    <col min="3809" max="3809" width="16.140625" customWidth="1"/>
    <col min="3810" max="3813" width="0" hidden="1" customWidth="1"/>
    <col min="3814" max="3814" width="53.28515625" customWidth="1"/>
    <col min="3815" max="3815" width="36.5703125" customWidth="1"/>
    <col min="3816" max="3816" width="35" bestFit="1" customWidth="1"/>
    <col min="3817" max="3817" width="36.5703125" customWidth="1"/>
    <col min="3818" max="3818" width="36.7109375" customWidth="1"/>
    <col min="3819" max="3819" width="35.42578125" customWidth="1"/>
    <col min="3820" max="3820" width="31.28515625" customWidth="1"/>
    <col min="3821" max="3822" width="29" customWidth="1"/>
    <col min="3823" max="3823" width="31.28515625" customWidth="1"/>
    <col min="3824" max="3825" width="0" hidden="1" customWidth="1"/>
    <col min="3826" max="3827" width="16.7109375" customWidth="1"/>
    <col min="3828" max="3828" width="31.28515625" customWidth="1"/>
    <col min="3829" max="3829" width="17" customWidth="1"/>
    <col min="3830" max="3830" width="31.28515625" customWidth="1"/>
    <col min="3831" max="3839" width="0" hidden="1" customWidth="1"/>
    <col min="3840" max="3840" width="16.7109375" customWidth="1"/>
    <col min="3841" max="3841" width="17.85546875" customWidth="1"/>
    <col min="3842" max="3842" width="27.140625" customWidth="1"/>
    <col min="3843" max="3843" width="47.140625" bestFit="1" customWidth="1"/>
    <col min="3844" max="3844" width="27.5703125" customWidth="1"/>
    <col min="3845" max="3845" width="33.140625" bestFit="1" customWidth="1"/>
    <col min="3846" max="3846" width="32.5703125" customWidth="1"/>
    <col min="3847" max="3853" width="0" hidden="1" customWidth="1"/>
    <col min="3854" max="3854" width="36.42578125" customWidth="1"/>
    <col min="3855" max="3856" width="0" hidden="1" customWidth="1"/>
    <col min="3857" max="3857" width="36.42578125" customWidth="1"/>
    <col min="3858" max="3864" width="0" hidden="1" customWidth="1"/>
    <col min="3865" max="3865" width="11.5703125" customWidth="1"/>
    <col min="4062" max="4064" width="0" hidden="1" customWidth="1"/>
    <col min="4065" max="4065" width="16.140625" customWidth="1"/>
    <col min="4066" max="4069" width="0" hidden="1" customWidth="1"/>
    <col min="4070" max="4070" width="53.28515625" customWidth="1"/>
    <col min="4071" max="4071" width="36.5703125" customWidth="1"/>
    <col min="4072" max="4072" width="35" bestFit="1" customWidth="1"/>
    <col min="4073" max="4073" width="36.5703125" customWidth="1"/>
    <col min="4074" max="4074" width="36.7109375" customWidth="1"/>
    <col min="4075" max="4075" width="35.42578125" customWidth="1"/>
    <col min="4076" max="4076" width="31.28515625" customWidth="1"/>
    <col min="4077" max="4078" width="29" customWidth="1"/>
    <col min="4079" max="4079" width="31.28515625" customWidth="1"/>
    <col min="4080" max="4081" width="0" hidden="1" customWidth="1"/>
    <col min="4082" max="4083" width="16.7109375" customWidth="1"/>
    <col min="4084" max="4084" width="31.28515625" customWidth="1"/>
    <col min="4085" max="4085" width="17" customWidth="1"/>
    <col min="4086" max="4086" width="31.28515625" customWidth="1"/>
    <col min="4087" max="4095" width="0" hidden="1" customWidth="1"/>
    <col min="4096" max="4096" width="16.7109375" customWidth="1"/>
    <col min="4097" max="4097" width="17.85546875" customWidth="1"/>
    <col min="4098" max="4098" width="27.140625" customWidth="1"/>
    <col min="4099" max="4099" width="47.140625" bestFit="1" customWidth="1"/>
    <col min="4100" max="4100" width="27.5703125" customWidth="1"/>
    <col min="4101" max="4101" width="33.140625" bestFit="1" customWidth="1"/>
    <col min="4102" max="4102" width="32.5703125" customWidth="1"/>
    <col min="4103" max="4109" width="0" hidden="1" customWidth="1"/>
    <col min="4110" max="4110" width="36.42578125" customWidth="1"/>
    <col min="4111" max="4112" width="0" hidden="1" customWidth="1"/>
    <col min="4113" max="4113" width="36.42578125" customWidth="1"/>
    <col min="4114" max="4120" width="0" hidden="1" customWidth="1"/>
    <col min="4121" max="4121" width="11.5703125" customWidth="1"/>
    <col min="4318" max="4320" width="0" hidden="1" customWidth="1"/>
    <col min="4321" max="4321" width="16.140625" customWidth="1"/>
    <col min="4322" max="4325" width="0" hidden="1" customWidth="1"/>
    <col min="4326" max="4326" width="53.28515625" customWidth="1"/>
    <col min="4327" max="4327" width="36.5703125" customWidth="1"/>
    <col min="4328" max="4328" width="35" bestFit="1" customWidth="1"/>
    <col min="4329" max="4329" width="36.5703125" customWidth="1"/>
    <col min="4330" max="4330" width="36.7109375" customWidth="1"/>
    <col min="4331" max="4331" width="35.42578125" customWidth="1"/>
    <col min="4332" max="4332" width="31.28515625" customWidth="1"/>
    <col min="4333" max="4334" width="29" customWidth="1"/>
    <col min="4335" max="4335" width="31.28515625" customWidth="1"/>
    <col min="4336" max="4337" width="0" hidden="1" customWidth="1"/>
    <col min="4338" max="4339" width="16.7109375" customWidth="1"/>
    <col min="4340" max="4340" width="31.28515625" customWidth="1"/>
    <col min="4341" max="4341" width="17" customWidth="1"/>
    <col min="4342" max="4342" width="31.28515625" customWidth="1"/>
    <col min="4343" max="4351" width="0" hidden="1" customWidth="1"/>
    <col min="4352" max="4352" width="16.7109375" customWidth="1"/>
    <col min="4353" max="4353" width="17.85546875" customWidth="1"/>
    <col min="4354" max="4354" width="27.140625" customWidth="1"/>
    <col min="4355" max="4355" width="47.140625" bestFit="1" customWidth="1"/>
    <col min="4356" max="4356" width="27.5703125" customWidth="1"/>
    <col min="4357" max="4357" width="33.140625" bestFit="1" customWidth="1"/>
    <col min="4358" max="4358" width="32.5703125" customWidth="1"/>
    <col min="4359" max="4365" width="0" hidden="1" customWidth="1"/>
    <col min="4366" max="4366" width="36.42578125" customWidth="1"/>
    <col min="4367" max="4368" width="0" hidden="1" customWidth="1"/>
    <col min="4369" max="4369" width="36.42578125" customWidth="1"/>
    <col min="4370" max="4376" width="0" hidden="1" customWidth="1"/>
    <col min="4377" max="4377" width="11.5703125" customWidth="1"/>
    <col min="4574" max="4576" width="0" hidden="1" customWidth="1"/>
    <col min="4577" max="4577" width="16.140625" customWidth="1"/>
    <col min="4578" max="4581" width="0" hidden="1" customWidth="1"/>
    <col min="4582" max="4582" width="53.28515625" customWidth="1"/>
    <col min="4583" max="4583" width="36.5703125" customWidth="1"/>
    <col min="4584" max="4584" width="35" bestFit="1" customWidth="1"/>
    <col min="4585" max="4585" width="36.5703125" customWidth="1"/>
    <col min="4586" max="4586" width="36.7109375" customWidth="1"/>
    <col min="4587" max="4587" width="35.42578125" customWidth="1"/>
    <col min="4588" max="4588" width="31.28515625" customWidth="1"/>
    <col min="4589" max="4590" width="29" customWidth="1"/>
    <col min="4591" max="4591" width="31.28515625" customWidth="1"/>
    <col min="4592" max="4593" width="0" hidden="1" customWidth="1"/>
    <col min="4594" max="4595" width="16.7109375" customWidth="1"/>
    <col min="4596" max="4596" width="31.28515625" customWidth="1"/>
    <col min="4597" max="4597" width="17" customWidth="1"/>
    <col min="4598" max="4598" width="31.28515625" customWidth="1"/>
    <col min="4599" max="4607" width="0" hidden="1" customWidth="1"/>
    <col min="4608" max="4608" width="16.7109375" customWidth="1"/>
    <col min="4609" max="4609" width="17.85546875" customWidth="1"/>
    <col min="4610" max="4610" width="27.140625" customWidth="1"/>
    <col min="4611" max="4611" width="47.140625" bestFit="1" customWidth="1"/>
    <col min="4612" max="4612" width="27.5703125" customWidth="1"/>
    <col min="4613" max="4613" width="33.140625" bestFit="1" customWidth="1"/>
    <col min="4614" max="4614" width="32.5703125" customWidth="1"/>
    <col min="4615" max="4621" width="0" hidden="1" customWidth="1"/>
    <col min="4622" max="4622" width="36.42578125" customWidth="1"/>
    <col min="4623" max="4624" width="0" hidden="1" customWidth="1"/>
    <col min="4625" max="4625" width="36.42578125" customWidth="1"/>
    <col min="4626" max="4632" width="0" hidden="1" customWidth="1"/>
    <col min="4633" max="4633" width="11.5703125" customWidth="1"/>
    <col min="4830" max="4832" width="0" hidden="1" customWidth="1"/>
    <col min="4833" max="4833" width="16.140625" customWidth="1"/>
    <col min="4834" max="4837" width="0" hidden="1" customWidth="1"/>
    <col min="4838" max="4838" width="53.28515625" customWidth="1"/>
    <col min="4839" max="4839" width="36.5703125" customWidth="1"/>
    <col min="4840" max="4840" width="35" bestFit="1" customWidth="1"/>
    <col min="4841" max="4841" width="36.5703125" customWidth="1"/>
    <col min="4842" max="4842" width="36.7109375" customWidth="1"/>
    <col min="4843" max="4843" width="35.42578125" customWidth="1"/>
    <col min="4844" max="4844" width="31.28515625" customWidth="1"/>
    <col min="4845" max="4846" width="29" customWidth="1"/>
    <col min="4847" max="4847" width="31.28515625" customWidth="1"/>
    <col min="4848" max="4849" width="0" hidden="1" customWidth="1"/>
    <col min="4850" max="4851" width="16.7109375" customWidth="1"/>
    <col min="4852" max="4852" width="31.28515625" customWidth="1"/>
    <col min="4853" max="4853" width="17" customWidth="1"/>
    <col min="4854" max="4854" width="31.28515625" customWidth="1"/>
    <col min="4855" max="4863" width="0" hidden="1" customWidth="1"/>
    <col min="4864" max="4864" width="16.7109375" customWidth="1"/>
    <col min="4865" max="4865" width="17.85546875" customWidth="1"/>
    <col min="4866" max="4866" width="27.140625" customWidth="1"/>
    <col min="4867" max="4867" width="47.140625" bestFit="1" customWidth="1"/>
    <col min="4868" max="4868" width="27.5703125" customWidth="1"/>
    <col min="4869" max="4869" width="33.140625" bestFit="1" customWidth="1"/>
    <col min="4870" max="4870" width="32.5703125" customWidth="1"/>
    <col min="4871" max="4877" width="0" hidden="1" customWidth="1"/>
    <col min="4878" max="4878" width="36.42578125" customWidth="1"/>
    <col min="4879" max="4880" width="0" hidden="1" customWidth="1"/>
    <col min="4881" max="4881" width="36.42578125" customWidth="1"/>
    <col min="4882" max="4888" width="0" hidden="1" customWidth="1"/>
    <col min="4889" max="4889" width="11.5703125" customWidth="1"/>
    <col min="5086" max="5088" width="0" hidden="1" customWidth="1"/>
    <col min="5089" max="5089" width="16.140625" customWidth="1"/>
    <col min="5090" max="5093" width="0" hidden="1" customWidth="1"/>
    <col min="5094" max="5094" width="53.28515625" customWidth="1"/>
    <col min="5095" max="5095" width="36.5703125" customWidth="1"/>
    <col min="5096" max="5096" width="35" bestFit="1" customWidth="1"/>
    <col min="5097" max="5097" width="36.5703125" customWidth="1"/>
    <col min="5098" max="5098" width="36.7109375" customWidth="1"/>
    <col min="5099" max="5099" width="35.42578125" customWidth="1"/>
    <col min="5100" max="5100" width="31.28515625" customWidth="1"/>
    <col min="5101" max="5102" width="29" customWidth="1"/>
    <col min="5103" max="5103" width="31.28515625" customWidth="1"/>
    <col min="5104" max="5105" width="0" hidden="1" customWidth="1"/>
    <col min="5106" max="5107" width="16.7109375" customWidth="1"/>
    <col min="5108" max="5108" width="31.28515625" customWidth="1"/>
    <col min="5109" max="5109" width="17" customWidth="1"/>
    <col min="5110" max="5110" width="31.28515625" customWidth="1"/>
    <col min="5111" max="5119" width="0" hidden="1" customWidth="1"/>
    <col min="5120" max="5120" width="16.7109375" customWidth="1"/>
    <col min="5121" max="5121" width="17.85546875" customWidth="1"/>
    <col min="5122" max="5122" width="27.140625" customWidth="1"/>
    <col min="5123" max="5123" width="47.140625" bestFit="1" customWidth="1"/>
    <col min="5124" max="5124" width="27.5703125" customWidth="1"/>
    <col min="5125" max="5125" width="33.140625" bestFit="1" customWidth="1"/>
    <col min="5126" max="5126" width="32.5703125" customWidth="1"/>
    <col min="5127" max="5133" width="0" hidden="1" customWidth="1"/>
    <col min="5134" max="5134" width="36.42578125" customWidth="1"/>
    <col min="5135" max="5136" width="0" hidden="1" customWidth="1"/>
    <col min="5137" max="5137" width="36.42578125" customWidth="1"/>
    <col min="5138" max="5144" width="0" hidden="1" customWidth="1"/>
    <col min="5145" max="5145" width="11.5703125" customWidth="1"/>
    <col min="5342" max="5344" width="0" hidden="1" customWidth="1"/>
    <col min="5345" max="5345" width="16.140625" customWidth="1"/>
    <col min="5346" max="5349" width="0" hidden="1" customWidth="1"/>
    <col min="5350" max="5350" width="53.28515625" customWidth="1"/>
    <col min="5351" max="5351" width="36.5703125" customWidth="1"/>
    <col min="5352" max="5352" width="35" bestFit="1" customWidth="1"/>
    <col min="5353" max="5353" width="36.5703125" customWidth="1"/>
    <col min="5354" max="5354" width="36.7109375" customWidth="1"/>
    <col min="5355" max="5355" width="35.42578125" customWidth="1"/>
    <col min="5356" max="5356" width="31.28515625" customWidth="1"/>
    <col min="5357" max="5358" width="29" customWidth="1"/>
    <col min="5359" max="5359" width="31.28515625" customWidth="1"/>
    <col min="5360" max="5361" width="0" hidden="1" customWidth="1"/>
    <col min="5362" max="5363" width="16.7109375" customWidth="1"/>
    <col min="5364" max="5364" width="31.28515625" customWidth="1"/>
    <col min="5365" max="5365" width="17" customWidth="1"/>
    <col min="5366" max="5366" width="31.28515625" customWidth="1"/>
    <col min="5367" max="5375" width="0" hidden="1" customWidth="1"/>
    <col min="5376" max="5376" width="16.7109375" customWidth="1"/>
    <col min="5377" max="5377" width="17.85546875" customWidth="1"/>
    <col min="5378" max="5378" width="27.140625" customWidth="1"/>
    <col min="5379" max="5379" width="47.140625" bestFit="1" customWidth="1"/>
    <col min="5380" max="5380" width="27.5703125" customWidth="1"/>
    <col min="5381" max="5381" width="33.140625" bestFit="1" customWidth="1"/>
    <col min="5382" max="5382" width="32.5703125" customWidth="1"/>
    <col min="5383" max="5389" width="0" hidden="1" customWidth="1"/>
    <col min="5390" max="5390" width="36.42578125" customWidth="1"/>
    <col min="5391" max="5392" width="0" hidden="1" customWidth="1"/>
    <col min="5393" max="5393" width="36.42578125" customWidth="1"/>
    <col min="5394" max="5400" width="0" hidden="1" customWidth="1"/>
    <col min="5401" max="5401" width="11.5703125" customWidth="1"/>
    <col min="5598" max="5600" width="0" hidden="1" customWidth="1"/>
    <col min="5601" max="5601" width="16.140625" customWidth="1"/>
    <col min="5602" max="5605" width="0" hidden="1" customWidth="1"/>
    <col min="5606" max="5606" width="53.28515625" customWidth="1"/>
    <col min="5607" max="5607" width="36.5703125" customWidth="1"/>
    <col min="5608" max="5608" width="35" bestFit="1" customWidth="1"/>
    <col min="5609" max="5609" width="36.5703125" customWidth="1"/>
    <col min="5610" max="5610" width="36.7109375" customWidth="1"/>
    <col min="5611" max="5611" width="35.42578125" customWidth="1"/>
    <col min="5612" max="5612" width="31.28515625" customWidth="1"/>
    <col min="5613" max="5614" width="29" customWidth="1"/>
    <col min="5615" max="5615" width="31.28515625" customWidth="1"/>
    <col min="5616" max="5617" width="0" hidden="1" customWidth="1"/>
    <col min="5618" max="5619" width="16.7109375" customWidth="1"/>
    <col min="5620" max="5620" width="31.28515625" customWidth="1"/>
    <col min="5621" max="5621" width="17" customWidth="1"/>
    <col min="5622" max="5622" width="31.28515625" customWidth="1"/>
    <col min="5623" max="5631" width="0" hidden="1" customWidth="1"/>
    <col min="5632" max="5632" width="16.7109375" customWidth="1"/>
    <col min="5633" max="5633" width="17.85546875" customWidth="1"/>
    <col min="5634" max="5634" width="27.140625" customWidth="1"/>
    <col min="5635" max="5635" width="47.140625" bestFit="1" customWidth="1"/>
    <col min="5636" max="5636" width="27.5703125" customWidth="1"/>
    <col min="5637" max="5637" width="33.140625" bestFit="1" customWidth="1"/>
    <col min="5638" max="5638" width="32.5703125" customWidth="1"/>
    <col min="5639" max="5645" width="0" hidden="1" customWidth="1"/>
    <col min="5646" max="5646" width="36.42578125" customWidth="1"/>
    <col min="5647" max="5648" width="0" hidden="1" customWidth="1"/>
    <col min="5649" max="5649" width="36.42578125" customWidth="1"/>
    <col min="5650" max="5656" width="0" hidden="1" customWidth="1"/>
    <col min="5657" max="5657" width="11.5703125" customWidth="1"/>
    <col min="5854" max="5856" width="0" hidden="1" customWidth="1"/>
    <col min="5857" max="5857" width="16.140625" customWidth="1"/>
    <col min="5858" max="5861" width="0" hidden="1" customWidth="1"/>
    <col min="5862" max="5862" width="53.28515625" customWidth="1"/>
    <col min="5863" max="5863" width="36.5703125" customWidth="1"/>
    <col min="5864" max="5864" width="35" bestFit="1" customWidth="1"/>
    <col min="5865" max="5865" width="36.5703125" customWidth="1"/>
    <col min="5866" max="5866" width="36.7109375" customWidth="1"/>
    <col min="5867" max="5867" width="35.42578125" customWidth="1"/>
    <col min="5868" max="5868" width="31.28515625" customWidth="1"/>
    <col min="5869" max="5870" width="29" customWidth="1"/>
    <col min="5871" max="5871" width="31.28515625" customWidth="1"/>
    <col min="5872" max="5873" width="0" hidden="1" customWidth="1"/>
    <col min="5874" max="5875" width="16.7109375" customWidth="1"/>
    <col min="5876" max="5876" width="31.28515625" customWidth="1"/>
    <col min="5877" max="5877" width="17" customWidth="1"/>
    <col min="5878" max="5878" width="31.28515625" customWidth="1"/>
    <col min="5879" max="5887" width="0" hidden="1" customWidth="1"/>
    <col min="5888" max="5888" width="16.7109375" customWidth="1"/>
    <col min="5889" max="5889" width="17.85546875" customWidth="1"/>
    <col min="5890" max="5890" width="27.140625" customWidth="1"/>
    <col min="5891" max="5891" width="47.140625" bestFit="1" customWidth="1"/>
    <col min="5892" max="5892" width="27.5703125" customWidth="1"/>
    <col min="5893" max="5893" width="33.140625" bestFit="1" customWidth="1"/>
    <col min="5894" max="5894" width="32.5703125" customWidth="1"/>
    <col min="5895" max="5901" width="0" hidden="1" customWidth="1"/>
    <col min="5902" max="5902" width="36.42578125" customWidth="1"/>
    <col min="5903" max="5904" width="0" hidden="1" customWidth="1"/>
    <col min="5905" max="5905" width="36.42578125" customWidth="1"/>
    <col min="5906" max="5912" width="0" hidden="1" customWidth="1"/>
    <col min="5913" max="5913" width="11.5703125" customWidth="1"/>
    <col min="6110" max="6112" width="0" hidden="1" customWidth="1"/>
    <col min="6113" max="6113" width="16.140625" customWidth="1"/>
    <col min="6114" max="6117" width="0" hidden="1" customWidth="1"/>
    <col min="6118" max="6118" width="53.28515625" customWidth="1"/>
    <col min="6119" max="6119" width="36.5703125" customWidth="1"/>
    <col min="6120" max="6120" width="35" bestFit="1" customWidth="1"/>
    <col min="6121" max="6121" width="36.5703125" customWidth="1"/>
    <col min="6122" max="6122" width="36.7109375" customWidth="1"/>
    <col min="6123" max="6123" width="35.42578125" customWidth="1"/>
    <col min="6124" max="6124" width="31.28515625" customWidth="1"/>
    <col min="6125" max="6126" width="29" customWidth="1"/>
    <col min="6127" max="6127" width="31.28515625" customWidth="1"/>
    <col min="6128" max="6129" width="0" hidden="1" customWidth="1"/>
    <col min="6130" max="6131" width="16.7109375" customWidth="1"/>
    <col min="6132" max="6132" width="31.28515625" customWidth="1"/>
    <col min="6133" max="6133" width="17" customWidth="1"/>
    <col min="6134" max="6134" width="31.28515625" customWidth="1"/>
    <col min="6135" max="6143" width="0" hidden="1" customWidth="1"/>
    <col min="6144" max="6144" width="16.7109375" customWidth="1"/>
    <col min="6145" max="6145" width="17.85546875" customWidth="1"/>
    <col min="6146" max="6146" width="27.140625" customWidth="1"/>
    <col min="6147" max="6147" width="47.140625" bestFit="1" customWidth="1"/>
    <col min="6148" max="6148" width="27.5703125" customWidth="1"/>
    <col min="6149" max="6149" width="33.140625" bestFit="1" customWidth="1"/>
    <col min="6150" max="6150" width="32.5703125" customWidth="1"/>
    <col min="6151" max="6157" width="0" hidden="1" customWidth="1"/>
    <col min="6158" max="6158" width="36.42578125" customWidth="1"/>
    <col min="6159" max="6160" width="0" hidden="1" customWidth="1"/>
    <col min="6161" max="6161" width="36.42578125" customWidth="1"/>
    <col min="6162" max="6168" width="0" hidden="1" customWidth="1"/>
    <col min="6169" max="6169" width="11.5703125" customWidth="1"/>
    <col min="6366" max="6368" width="0" hidden="1" customWidth="1"/>
    <col min="6369" max="6369" width="16.140625" customWidth="1"/>
    <col min="6370" max="6373" width="0" hidden="1" customWidth="1"/>
    <col min="6374" max="6374" width="53.28515625" customWidth="1"/>
    <col min="6375" max="6375" width="36.5703125" customWidth="1"/>
    <col min="6376" max="6376" width="35" bestFit="1" customWidth="1"/>
    <col min="6377" max="6377" width="36.5703125" customWidth="1"/>
    <col min="6378" max="6378" width="36.7109375" customWidth="1"/>
    <col min="6379" max="6379" width="35.42578125" customWidth="1"/>
    <col min="6380" max="6380" width="31.28515625" customWidth="1"/>
    <col min="6381" max="6382" width="29" customWidth="1"/>
    <col min="6383" max="6383" width="31.28515625" customWidth="1"/>
    <col min="6384" max="6385" width="0" hidden="1" customWidth="1"/>
    <col min="6386" max="6387" width="16.7109375" customWidth="1"/>
    <col min="6388" max="6388" width="31.28515625" customWidth="1"/>
    <col min="6389" max="6389" width="17" customWidth="1"/>
    <col min="6390" max="6390" width="31.28515625" customWidth="1"/>
    <col min="6391" max="6399" width="0" hidden="1" customWidth="1"/>
    <col min="6400" max="6400" width="16.7109375" customWidth="1"/>
    <col min="6401" max="6401" width="17.85546875" customWidth="1"/>
    <col min="6402" max="6402" width="27.140625" customWidth="1"/>
    <col min="6403" max="6403" width="47.140625" bestFit="1" customWidth="1"/>
    <col min="6404" max="6404" width="27.5703125" customWidth="1"/>
    <col min="6405" max="6405" width="33.140625" bestFit="1" customWidth="1"/>
    <col min="6406" max="6406" width="32.5703125" customWidth="1"/>
    <col min="6407" max="6413" width="0" hidden="1" customWidth="1"/>
    <col min="6414" max="6414" width="36.42578125" customWidth="1"/>
    <col min="6415" max="6416" width="0" hidden="1" customWidth="1"/>
    <col min="6417" max="6417" width="36.42578125" customWidth="1"/>
    <col min="6418" max="6424" width="0" hidden="1" customWidth="1"/>
    <col min="6425" max="6425" width="11.5703125" customWidth="1"/>
    <col min="6622" max="6624" width="0" hidden="1" customWidth="1"/>
    <col min="6625" max="6625" width="16.140625" customWidth="1"/>
    <col min="6626" max="6629" width="0" hidden="1" customWidth="1"/>
    <col min="6630" max="6630" width="53.28515625" customWidth="1"/>
    <col min="6631" max="6631" width="36.5703125" customWidth="1"/>
    <col min="6632" max="6632" width="35" bestFit="1" customWidth="1"/>
    <col min="6633" max="6633" width="36.5703125" customWidth="1"/>
    <col min="6634" max="6634" width="36.7109375" customWidth="1"/>
    <col min="6635" max="6635" width="35.42578125" customWidth="1"/>
    <col min="6636" max="6636" width="31.28515625" customWidth="1"/>
    <col min="6637" max="6638" width="29" customWidth="1"/>
    <col min="6639" max="6639" width="31.28515625" customWidth="1"/>
    <col min="6640" max="6641" width="0" hidden="1" customWidth="1"/>
    <col min="6642" max="6643" width="16.7109375" customWidth="1"/>
    <col min="6644" max="6644" width="31.28515625" customWidth="1"/>
    <col min="6645" max="6645" width="17" customWidth="1"/>
    <col min="6646" max="6646" width="31.28515625" customWidth="1"/>
    <col min="6647" max="6655" width="0" hidden="1" customWidth="1"/>
    <col min="6656" max="6656" width="16.7109375" customWidth="1"/>
    <col min="6657" max="6657" width="17.85546875" customWidth="1"/>
    <col min="6658" max="6658" width="27.140625" customWidth="1"/>
    <col min="6659" max="6659" width="47.140625" bestFit="1" customWidth="1"/>
    <col min="6660" max="6660" width="27.5703125" customWidth="1"/>
    <col min="6661" max="6661" width="33.140625" bestFit="1" customWidth="1"/>
    <col min="6662" max="6662" width="32.5703125" customWidth="1"/>
    <col min="6663" max="6669" width="0" hidden="1" customWidth="1"/>
    <col min="6670" max="6670" width="36.42578125" customWidth="1"/>
    <col min="6671" max="6672" width="0" hidden="1" customWidth="1"/>
    <col min="6673" max="6673" width="36.42578125" customWidth="1"/>
    <col min="6674" max="6680" width="0" hidden="1" customWidth="1"/>
    <col min="6681" max="6681" width="11.5703125" customWidth="1"/>
    <col min="6878" max="6880" width="0" hidden="1" customWidth="1"/>
    <col min="6881" max="6881" width="16.140625" customWidth="1"/>
    <col min="6882" max="6885" width="0" hidden="1" customWidth="1"/>
    <col min="6886" max="6886" width="53.28515625" customWidth="1"/>
    <col min="6887" max="6887" width="36.5703125" customWidth="1"/>
    <col min="6888" max="6888" width="35" bestFit="1" customWidth="1"/>
    <col min="6889" max="6889" width="36.5703125" customWidth="1"/>
    <col min="6890" max="6890" width="36.7109375" customWidth="1"/>
    <col min="6891" max="6891" width="35.42578125" customWidth="1"/>
    <col min="6892" max="6892" width="31.28515625" customWidth="1"/>
    <col min="6893" max="6894" width="29" customWidth="1"/>
    <col min="6895" max="6895" width="31.28515625" customWidth="1"/>
    <col min="6896" max="6897" width="0" hidden="1" customWidth="1"/>
    <col min="6898" max="6899" width="16.7109375" customWidth="1"/>
    <col min="6900" max="6900" width="31.28515625" customWidth="1"/>
    <col min="6901" max="6901" width="17" customWidth="1"/>
    <col min="6902" max="6902" width="31.28515625" customWidth="1"/>
    <col min="6903" max="6911" width="0" hidden="1" customWidth="1"/>
    <col min="6912" max="6912" width="16.7109375" customWidth="1"/>
    <col min="6913" max="6913" width="17.85546875" customWidth="1"/>
    <col min="6914" max="6914" width="27.140625" customWidth="1"/>
    <col min="6915" max="6915" width="47.140625" bestFit="1" customWidth="1"/>
    <col min="6916" max="6916" width="27.5703125" customWidth="1"/>
    <col min="6917" max="6917" width="33.140625" bestFit="1" customWidth="1"/>
    <col min="6918" max="6918" width="32.5703125" customWidth="1"/>
    <col min="6919" max="6925" width="0" hidden="1" customWidth="1"/>
    <col min="6926" max="6926" width="36.42578125" customWidth="1"/>
    <col min="6927" max="6928" width="0" hidden="1" customWidth="1"/>
    <col min="6929" max="6929" width="36.42578125" customWidth="1"/>
    <col min="6930" max="6936" width="0" hidden="1" customWidth="1"/>
    <col min="6937" max="6937" width="11.5703125" customWidth="1"/>
    <col min="7134" max="7136" width="0" hidden="1" customWidth="1"/>
    <col min="7137" max="7137" width="16.140625" customWidth="1"/>
    <col min="7138" max="7141" width="0" hidden="1" customWidth="1"/>
    <col min="7142" max="7142" width="53.28515625" customWidth="1"/>
    <col min="7143" max="7143" width="36.5703125" customWidth="1"/>
    <col min="7144" max="7144" width="35" bestFit="1" customWidth="1"/>
    <col min="7145" max="7145" width="36.5703125" customWidth="1"/>
    <col min="7146" max="7146" width="36.7109375" customWidth="1"/>
    <col min="7147" max="7147" width="35.42578125" customWidth="1"/>
    <col min="7148" max="7148" width="31.28515625" customWidth="1"/>
    <col min="7149" max="7150" width="29" customWidth="1"/>
    <col min="7151" max="7151" width="31.28515625" customWidth="1"/>
    <col min="7152" max="7153" width="0" hidden="1" customWidth="1"/>
    <col min="7154" max="7155" width="16.7109375" customWidth="1"/>
    <col min="7156" max="7156" width="31.28515625" customWidth="1"/>
    <col min="7157" max="7157" width="17" customWidth="1"/>
    <col min="7158" max="7158" width="31.28515625" customWidth="1"/>
    <col min="7159" max="7167" width="0" hidden="1" customWidth="1"/>
    <col min="7168" max="7168" width="16.7109375" customWidth="1"/>
    <col min="7169" max="7169" width="17.85546875" customWidth="1"/>
    <col min="7170" max="7170" width="27.140625" customWidth="1"/>
    <col min="7171" max="7171" width="47.140625" bestFit="1" customWidth="1"/>
    <col min="7172" max="7172" width="27.5703125" customWidth="1"/>
    <col min="7173" max="7173" width="33.140625" bestFit="1" customWidth="1"/>
    <col min="7174" max="7174" width="32.5703125" customWidth="1"/>
    <col min="7175" max="7181" width="0" hidden="1" customWidth="1"/>
    <col min="7182" max="7182" width="36.42578125" customWidth="1"/>
    <col min="7183" max="7184" width="0" hidden="1" customWidth="1"/>
    <col min="7185" max="7185" width="36.42578125" customWidth="1"/>
    <col min="7186" max="7192" width="0" hidden="1" customWidth="1"/>
    <col min="7193" max="7193" width="11.5703125" customWidth="1"/>
    <col min="7390" max="7392" width="0" hidden="1" customWidth="1"/>
    <col min="7393" max="7393" width="16.140625" customWidth="1"/>
    <col min="7394" max="7397" width="0" hidden="1" customWidth="1"/>
    <col min="7398" max="7398" width="53.28515625" customWidth="1"/>
    <col min="7399" max="7399" width="36.5703125" customWidth="1"/>
    <col min="7400" max="7400" width="35" bestFit="1" customWidth="1"/>
    <col min="7401" max="7401" width="36.5703125" customWidth="1"/>
    <col min="7402" max="7402" width="36.7109375" customWidth="1"/>
    <col min="7403" max="7403" width="35.42578125" customWidth="1"/>
    <col min="7404" max="7404" width="31.28515625" customWidth="1"/>
    <col min="7405" max="7406" width="29" customWidth="1"/>
    <col min="7407" max="7407" width="31.28515625" customWidth="1"/>
    <col min="7408" max="7409" width="0" hidden="1" customWidth="1"/>
    <col min="7410" max="7411" width="16.7109375" customWidth="1"/>
    <col min="7412" max="7412" width="31.28515625" customWidth="1"/>
    <col min="7413" max="7413" width="17" customWidth="1"/>
    <col min="7414" max="7414" width="31.28515625" customWidth="1"/>
    <col min="7415" max="7423" width="0" hidden="1" customWidth="1"/>
    <col min="7424" max="7424" width="16.7109375" customWidth="1"/>
    <col min="7425" max="7425" width="17.85546875" customWidth="1"/>
    <col min="7426" max="7426" width="27.140625" customWidth="1"/>
    <col min="7427" max="7427" width="47.140625" bestFit="1" customWidth="1"/>
    <col min="7428" max="7428" width="27.5703125" customWidth="1"/>
    <col min="7429" max="7429" width="33.140625" bestFit="1" customWidth="1"/>
    <col min="7430" max="7430" width="32.5703125" customWidth="1"/>
    <col min="7431" max="7437" width="0" hidden="1" customWidth="1"/>
    <col min="7438" max="7438" width="36.42578125" customWidth="1"/>
    <col min="7439" max="7440" width="0" hidden="1" customWidth="1"/>
    <col min="7441" max="7441" width="36.42578125" customWidth="1"/>
    <col min="7442" max="7448" width="0" hidden="1" customWidth="1"/>
    <col min="7449" max="7449" width="11.5703125" customWidth="1"/>
    <col min="7646" max="7648" width="0" hidden="1" customWidth="1"/>
    <col min="7649" max="7649" width="16.140625" customWidth="1"/>
    <col min="7650" max="7653" width="0" hidden="1" customWidth="1"/>
    <col min="7654" max="7654" width="53.28515625" customWidth="1"/>
    <col min="7655" max="7655" width="36.5703125" customWidth="1"/>
    <col min="7656" max="7656" width="35" bestFit="1" customWidth="1"/>
    <col min="7657" max="7657" width="36.5703125" customWidth="1"/>
    <col min="7658" max="7658" width="36.7109375" customWidth="1"/>
    <col min="7659" max="7659" width="35.42578125" customWidth="1"/>
    <col min="7660" max="7660" width="31.28515625" customWidth="1"/>
    <col min="7661" max="7662" width="29" customWidth="1"/>
    <col min="7663" max="7663" width="31.28515625" customWidth="1"/>
    <col min="7664" max="7665" width="0" hidden="1" customWidth="1"/>
    <col min="7666" max="7667" width="16.7109375" customWidth="1"/>
    <col min="7668" max="7668" width="31.28515625" customWidth="1"/>
    <col min="7669" max="7669" width="17" customWidth="1"/>
    <col min="7670" max="7670" width="31.28515625" customWidth="1"/>
    <col min="7671" max="7679" width="0" hidden="1" customWidth="1"/>
    <col min="7680" max="7680" width="16.7109375" customWidth="1"/>
    <col min="7681" max="7681" width="17.85546875" customWidth="1"/>
    <col min="7682" max="7682" width="27.140625" customWidth="1"/>
    <col min="7683" max="7683" width="47.140625" bestFit="1" customWidth="1"/>
    <col min="7684" max="7684" width="27.5703125" customWidth="1"/>
    <col min="7685" max="7685" width="33.140625" bestFit="1" customWidth="1"/>
    <col min="7686" max="7686" width="32.5703125" customWidth="1"/>
    <col min="7687" max="7693" width="0" hidden="1" customWidth="1"/>
    <col min="7694" max="7694" width="36.42578125" customWidth="1"/>
    <col min="7695" max="7696" width="0" hidden="1" customWidth="1"/>
    <col min="7697" max="7697" width="36.42578125" customWidth="1"/>
    <col min="7698" max="7704" width="0" hidden="1" customWidth="1"/>
    <col min="7705" max="7705" width="11.5703125" customWidth="1"/>
    <col min="7902" max="7904" width="0" hidden="1" customWidth="1"/>
    <col min="7905" max="7905" width="16.140625" customWidth="1"/>
    <col min="7906" max="7909" width="0" hidden="1" customWidth="1"/>
    <col min="7910" max="7910" width="53.28515625" customWidth="1"/>
    <col min="7911" max="7911" width="36.5703125" customWidth="1"/>
    <col min="7912" max="7912" width="35" bestFit="1" customWidth="1"/>
    <col min="7913" max="7913" width="36.5703125" customWidth="1"/>
    <col min="7914" max="7914" width="36.7109375" customWidth="1"/>
    <col min="7915" max="7915" width="35.42578125" customWidth="1"/>
    <col min="7916" max="7916" width="31.28515625" customWidth="1"/>
    <col min="7917" max="7918" width="29" customWidth="1"/>
    <col min="7919" max="7919" width="31.28515625" customWidth="1"/>
    <col min="7920" max="7921" width="0" hidden="1" customWidth="1"/>
    <col min="7922" max="7923" width="16.7109375" customWidth="1"/>
    <col min="7924" max="7924" width="31.28515625" customWidth="1"/>
    <col min="7925" max="7925" width="17" customWidth="1"/>
    <col min="7926" max="7926" width="31.28515625" customWidth="1"/>
    <col min="7927" max="7935" width="0" hidden="1" customWidth="1"/>
    <col min="7936" max="7936" width="16.7109375" customWidth="1"/>
    <col min="7937" max="7937" width="17.85546875" customWidth="1"/>
    <col min="7938" max="7938" width="27.140625" customWidth="1"/>
    <col min="7939" max="7939" width="47.140625" bestFit="1" customWidth="1"/>
    <col min="7940" max="7940" width="27.5703125" customWidth="1"/>
    <col min="7941" max="7941" width="33.140625" bestFit="1" customWidth="1"/>
    <col min="7942" max="7942" width="32.5703125" customWidth="1"/>
    <col min="7943" max="7949" width="0" hidden="1" customWidth="1"/>
    <col min="7950" max="7950" width="36.42578125" customWidth="1"/>
    <col min="7951" max="7952" width="0" hidden="1" customWidth="1"/>
    <col min="7953" max="7953" width="36.42578125" customWidth="1"/>
    <col min="7954" max="7960" width="0" hidden="1" customWidth="1"/>
    <col min="7961" max="7961" width="11.5703125" customWidth="1"/>
    <col min="8158" max="8160" width="0" hidden="1" customWidth="1"/>
    <col min="8161" max="8161" width="16.140625" customWidth="1"/>
    <col min="8162" max="8165" width="0" hidden="1" customWidth="1"/>
    <col min="8166" max="8166" width="53.28515625" customWidth="1"/>
    <col min="8167" max="8167" width="36.5703125" customWidth="1"/>
    <col min="8168" max="8168" width="35" bestFit="1" customWidth="1"/>
    <col min="8169" max="8169" width="36.5703125" customWidth="1"/>
    <col min="8170" max="8170" width="36.7109375" customWidth="1"/>
    <col min="8171" max="8171" width="35.42578125" customWidth="1"/>
    <col min="8172" max="8172" width="31.28515625" customWidth="1"/>
    <col min="8173" max="8174" width="29" customWidth="1"/>
    <col min="8175" max="8175" width="31.28515625" customWidth="1"/>
    <col min="8176" max="8177" width="0" hidden="1" customWidth="1"/>
    <col min="8178" max="8179" width="16.7109375" customWidth="1"/>
    <col min="8180" max="8180" width="31.28515625" customWidth="1"/>
    <col min="8181" max="8181" width="17" customWidth="1"/>
    <col min="8182" max="8182" width="31.28515625" customWidth="1"/>
    <col min="8183" max="8191" width="0" hidden="1" customWidth="1"/>
    <col min="8192" max="8192" width="16.7109375" customWidth="1"/>
    <col min="8193" max="8193" width="17.85546875" customWidth="1"/>
    <col min="8194" max="8194" width="27.140625" customWidth="1"/>
    <col min="8195" max="8195" width="47.140625" bestFit="1" customWidth="1"/>
    <col min="8196" max="8196" width="27.5703125" customWidth="1"/>
    <col min="8197" max="8197" width="33.140625" bestFit="1" customWidth="1"/>
    <col min="8198" max="8198" width="32.5703125" customWidth="1"/>
    <col min="8199" max="8205" width="0" hidden="1" customWidth="1"/>
    <col min="8206" max="8206" width="36.42578125" customWidth="1"/>
    <col min="8207" max="8208" width="0" hidden="1" customWidth="1"/>
    <col min="8209" max="8209" width="36.42578125" customWidth="1"/>
    <col min="8210" max="8216" width="0" hidden="1" customWidth="1"/>
    <col min="8217" max="8217" width="11.5703125" customWidth="1"/>
    <col min="8414" max="8416" width="0" hidden="1" customWidth="1"/>
    <col min="8417" max="8417" width="16.140625" customWidth="1"/>
    <col min="8418" max="8421" width="0" hidden="1" customWidth="1"/>
    <col min="8422" max="8422" width="53.28515625" customWidth="1"/>
    <col min="8423" max="8423" width="36.5703125" customWidth="1"/>
    <col min="8424" max="8424" width="35" bestFit="1" customWidth="1"/>
    <col min="8425" max="8425" width="36.5703125" customWidth="1"/>
    <col min="8426" max="8426" width="36.7109375" customWidth="1"/>
    <col min="8427" max="8427" width="35.42578125" customWidth="1"/>
    <col min="8428" max="8428" width="31.28515625" customWidth="1"/>
    <col min="8429" max="8430" width="29" customWidth="1"/>
    <col min="8431" max="8431" width="31.28515625" customWidth="1"/>
    <col min="8432" max="8433" width="0" hidden="1" customWidth="1"/>
    <col min="8434" max="8435" width="16.7109375" customWidth="1"/>
    <col min="8436" max="8436" width="31.28515625" customWidth="1"/>
    <col min="8437" max="8437" width="17" customWidth="1"/>
    <col min="8438" max="8438" width="31.28515625" customWidth="1"/>
    <col min="8439" max="8447" width="0" hidden="1" customWidth="1"/>
    <col min="8448" max="8448" width="16.7109375" customWidth="1"/>
    <col min="8449" max="8449" width="17.85546875" customWidth="1"/>
    <col min="8450" max="8450" width="27.140625" customWidth="1"/>
    <col min="8451" max="8451" width="47.140625" bestFit="1" customWidth="1"/>
    <col min="8452" max="8452" width="27.5703125" customWidth="1"/>
    <col min="8453" max="8453" width="33.140625" bestFit="1" customWidth="1"/>
    <col min="8454" max="8454" width="32.5703125" customWidth="1"/>
    <col min="8455" max="8461" width="0" hidden="1" customWidth="1"/>
    <col min="8462" max="8462" width="36.42578125" customWidth="1"/>
    <col min="8463" max="8464" width="0" hidden="1" customWidth="1"/>
    <col min="8465" max="8465" width="36.42578125" customWidth="1"/>
    <col min="8466" max="8472" width="0" hidden="1" customWidth="1"/>
    <col min="8473" max="8473" width="11.5703125" customWidth="1"/>
    <col min="8670" max="8672" width="0" hidden="1" customWidth="1"/>
    <col min="8673" max="8673" width="16.140625" customWidth="1"/>
    <col min="8674" max="8677" width="0" hidden="1" customWidth="1"/>
    <col min="8678" max="8678" width="53.28515625" customWidth="1"/>
    <col min="8679" max="8679" width="36.5703125" customWidth="1"/>
    <col min="8680" max="8680" width="35" bestFit="1" customWidth="1"/>
    <col min="8681" max="8681" width="36.5703125" customWidth="1"/>
    <col min="8682" max="8682" width="36.7109375" customWidth="1"/>
    <col min="8683" max="8683" width="35.42578125" customWidth="1"/>
    <col min="8684" max="8684" width="31.28515625" customWidth="1"/>
    <col min="8685" max="8686" width="29" customWidth="1"/>
    <col min="8687" max="8687" width="31.28515625" customWidth="1"/>
    <col min="8688" max="8689" width="0" hidden="1" customWidth="1"/>
    <col min="8690" max="8691" width="16.7109375" customWidth="1"/>
    <col min="8692" max="8692" width="31.28515625" customWidth="1"/>
    <col min="8693" max="8693" width="17" customWidth="1"/>
    <col min="8694" max="8694" width="31.28515625" customWidth="1"/>
    <col min="8695" max="8703" width="0" hidden="1" customWidth="1"/>
    <col min="8704" max="8704" width="16.7109375" customWidth="1"/>
    <col min="8705" max="8705" width="17.85546875" customWidth="1"/>
    <col min="8706" max="8706" width="27.140625" customWidth="1"/>
    <col min="8707" max="8707" width="47.140625" bestFit="1" customWidth="1"/>
    <col min="8708" max="8708" width="27.5703125" customWidth="1"/>
    <col min="8709" max="8709" width="33.140625" bestFit="1" customWidth="1"/>
    <col min="8710" max="8710" width="32.5703125" customWidth="1"/>
    <col min="8711" max="8717" width="0" hidden="1" customWidth="1"/>
    <col min="8718" max="8718" width="36.42578125" customWidth="1"/>
    <col min="8719" max="8720" width="0" hidden="1" customWidth="1"/>
    <col min="8721" max="8721" width="36.42578125" customWidth="1"/>
    <col min="8722" max="8728" width="0" hidden="1" customWidth="1"/>
    <col min="8729" max="8729" width="11.5703125" customWidth="1"/>
    <col min="8926" max="8928" width="0" hidden="1" customWidth="1"/>
    <col min="8929" max="8929" width="16.140625" customWidth="1"/>
    <col min="8930" max="8933" width="0" hidden="1" customWidth="1"/>
    <col min="8934" max="8934" width="53.28515625" customWidth="1"/>
    <col min="8935" max="8935" width="36.5703125" customWidth="1"/>
    <col min="8936" max="8936" width="35" bestFit="1" customWidth="1"/>
    <col min="8937" max="8937" width="36.5703125" customWidth="1"/>
    <col min="8938" max="8938" width="36.7109375" customWidth="1"/>
    <col min="8939" max="8939" width="35.42578125" customWidth="1"/>
    <col min="8940" max="8940" width="31.28515625" customWidth="1"/>
    <col min="8941" max="8942" width="29" customWidth="1"/>
    <col min="8943" max="8943" width="31.28515625" customWidth="1"/>
    <col min="8944" max="8945" width="0" hidden="1" customWidth="1"/>
    <col min="8946" max="8947" width="16.7109375" customWidth="1"/>
    <col min="8948" max="8948" width="31.28515625" customWidth="1"/>
    <col min="8949" max="8949" width="17" customWidth="1"/>
    <col min="8950" max="8950" width="31.28515625" customWidth="1"/>
    <col min="8951" max="8959" width="0" hidden="1" customWidth="1"/>
    <col min="8960" max="8960" width="16.7109375" customWidth="1"/>
    <col min="8961" max="8961" width="17.85546875" customWidth="1"/>
    <col min="8962" max="8962" width="27.140625" customWidth="1"/>
    <col min="8963" max="8963" width="47.140625" bestFit="1" customWidth="1"/>
    <col min="8964" max="8964" width="27.5703125" customWidth="1"/>
    <col min="8965" max="8965" width="33.140625" bestFit="1" customWidth="1"/>
    <col min="8966" max="8966" width="32.5703125" customWidth="1"/>
    <col min="8967" max="8973" width="0" hidden="1" customWidth="1"/>
    <col min="8974" max="8974" width="36.42578125" customWidth="1"/>
    <col min="8975" max="8976" width="0" hidden="1" customWidth="1"/>
    <col min="8977" max="8977" width="36.42578125" customWidth="1"/>
    <col min="8978" max="8984" width="0" hidden="1" customWidth="1"/>
    <col min="8985" max="8985" width="11.5703125" customWidth="1"/>
    <col min="9182" max="9184" width="0" hidden="1" customWidth="1"/>
    <col min="9185" max="9185" width="16.140625" customWidth="1"/>
    <col min="9186" max="9189" width="0" hidden="1" customWidth="1"/>
    <col min="9190" max="9190" width="53.28515625" customWidth="1"/>
    <col min="9191" max="9191" width="36.5703125" customWidth="1"/>
    <col min="9192" max="9192" width="35" bestFit="1" customWidth="1"/>
    <col min="9193" max="9193" width="36.5703125" customWidth="1"/>
    <col min="9194" max="9194" width="36.7109375" customWidth="1"/>
    <col min="9195" max="9195" width="35.42578125" customWidth="1"/>
    <col min="9196" max="9196" width="31.28515625" customWidth="1"/>
    <col min="9197" max="9198" width="29" customWidth="1"/>
    <col min="9199" max="9199" width="31.28515625" customWidth="1"/>
    <col min="9200" max="9201" width="0" hidden="1" customWidth="1"/>
    <col min="9202" max="9203" width="16.7109375" customWidth="1"/>
    <col min="9204" max="9204" width="31.28515625" customWidth="1"/>
    <col min="9205" max="9205" width="17" customWidth="1"/>
    <col min="9206" max="9206" width="31.28515625" customWidth="1"/>
    <col min="9207" max="9215" width="0" hidden="1" customWidth="1"/>
    <col min="9216" max="9216" width="16.7109375" customWidth="1"/>
    <col min="9217" max="9217" width="17.85546875" customWidth="1"/>
    <col min="9218" max="9218" width="27.140625" customWidth="1"/>
    <col min="9219" max="9219" width="47.140625" bestFit="1" customWidth="1"/>
    <col min="9220" max="9220" width="27.5703125" customWidth="1"/>
    <col min="9221" max="9221" width="33.140625" bestFit="1" customWidth="1"/>
    <col min="9222" max="9222" width="32.5703125" customWidth="1"/>
    <col min="9223" max="9229" width="0" hidden="1" customWidth="1"/>
    <col min="9230" max="9230" width="36.42578125" customWidth="1"/>
    <col min="9231" max="9232" width="0" hidden="1" customWidth="1"/>
    <col min="9233" max="9233" width="36.42578125" customWidth="1"/>
    <col min="9234" max="9240" width="0" hidden="1" customWidth="1"/>
    <col min="9241" max="9241" width="11.5703125" customWidth="1"/>
    <col min="9438" max="9440" width="0" hidden="1" customWidth="1"/>
    <col min="9441" max="9441" width="16.140625" customWidth="1"/>
    <col min="9442" max="9445" width="0" hidden="1" customWidth="1"/>
    <col min="9446" max="9446" width="53.28515625" customWidth="1"/>
    <col min="9447" max="9447" width="36.5703125" customWidth="1"/>
    <col min="9448" max="9448" width="35" bestFit="1" customWidth="1"/>
    <col min="9449" max="9449" width="36.5703125" customWidth="1"/>
    <col min="9450" max="9450" width="36.7109375" customWidth="1"/>
    <col min="9451" max="9451" width="35.42578125" customWidth="1"/>
    <col min="9452" max="9452" width="31.28515625" customWidth="1"/>
    <col min="9453" max="9454" width="29" customWidth="1"/>
    <col min="9455" max="9455" width="31.28515625" customWidth="1"/>
    <col min="9456" max="9457" width="0" hidden="1" customWidth="1"/>
    <col min="9458" max="9459" width="16.7109375" customWidth="1"/>
    <col min="9460" max="9460" width="31.28515625" customWidth="1"/>
    <col min="9461" max="9461" width="17" customWidth="1"/>
    <col min="9462" max="9462" width="31.28515625" customWidth="1"/>
    <col min="9463" max="9471" width="0" hidden="1" customWidth="1"/>
    <col min="9472" max="9472" width="16.7109375" customWidth="1"/>
    <col min="9473" max="9473" width="17.85546875" customWidth="1"/>
    <col min="9474" max="9474" width="27.140625" customWidth="1"/>
    <col min="9475" max="9475" width="47.140625" bestFit="1" customWidth="1"/>
    <col min="9476" max="9476" width="27.5703125" customWidth="1"/>
    <col min="9477" max="9477" width="33.140625" bestFit="1" customWidth="1"/>
    <col min="9478" max="9478" width="32.5703125" customWidth="1"/>
    <col min="9479" max="9485" width="0" hidden="1" customWidth="1"/>
    <col min="9486" max="9486" width="36.42578125" customWidth="1"/>
    <col min="9487" max="9488" width="0" hidden="1" customWidth="1"/>
    <col min="9489" max="9489" width="36.42578125" customWidth="1"/>
    <col min="9490" max="9496" width="0" hidden="1" customWidth="1"/>
    <col min="9497" max="9497" width="11.5703125" customWidth="1"/>
    <col min="9694" max="9696" width="0" hidden="1" customWidth="1"/>
    <col min="9697" max="9697" width="16.140625" customWidth="1"/>
    <col min="9698" max="9701" width="0" hidden="1" customWidth="1"/>
    <col min="9702" max="9702" width="53.28515625" customWidth="1"/>
    <col min="9703" max="9703" width="36.5703125" customWidth="1"/>
    <col min="9704" max="9704" width="35" bestFit="1" customWidth="1"/>
    <col min="9705" max="9705" width="36.5703125" customWidth="1"/>
    <col min="9706" max="9706" width="36.7109375" customWidth="1"/>
    <col min="9707" max="9707" width="35.42578125" customWidth="1"/>
    <col min="9708" max="9708" width="31.28515625" customWidth="1"/>
    <col min="9709" max="9710" width="29" customWidth="1"/>
    <col min="9711" max="9711" width="31.28515625" customWidth="1"/>
    <col min="9712" max="9713" width="0" hidden="1" customWidth="1"/>
    <col min="9714" max="9715" width="16.7109375" customWidth="1"/>
    <col min="9716" max="9716" width="31.28515625" customWidth="1"/>
    <col min="9717" max="9717" width="17" customWidth="1"/>
    <col min="9718" max="9718" width="31.28515625" customWidth="1"/>
    <col min="9719" max="9727" width="0" hidden="1" customWidth="1"/>
    <col min="9728" max="9728" width="16.7109375" customWidth="1"/>
    <col min="9729" max="9729" width="17.85546875" customWidth="1"/>
    <col min="9730" max="9730" width="27.140625" customWidth="1"/>
    <col min="9731" max="9731" width="47.140625" bestFit="1" customWidth="1"/>
    <col min="9732" max="9732" width="27.5703125" customWidth="1"/>
    <col min="9733" max="9733" width="33.140625" bestFit="1" customWidth="1"/>
    <col min="9734" max="9734" width="32.5703125" customWidth="1"/>
    <col min="9735" max="9741" width="0" hidden="1" customWidth="1"/>
    <col min="9742" max="9742" width="36.42578125" customWidth="1"/>
    <col min="9743" max="9744" width="0" hidden="1" customWidth="1"/>
    <col min="9745" max="9745" width="36.42578125" customWidth="1"/>
    <col min="9746" max="9752" width="0" hidden="1" customWidth="1"/>
    <col min="9753" max="9753" width="11.5703125" customWidth="1"/>
    <col min="9950" max="9952" width="0" hidden="1" customWidth="1"/>
    <col min="9953" max="9953" width="16.140625" customWidth="1"/>
    <col min="9954" max="9957" width="0" hidden="1" customWidth="1"/>
    <col min="9958" max="9958" width="53.28515625" customWidth="1"/>
    <col min="9959" max="9959" width="36.5703125" customWidth="1"/>
    <col min="9960" max="9960" width="35" bestFit="1" customWidth="1"/>
    <col min="9961" max="9961" width="36.5703125" customWidth="1"/>
    <col min="9962" max="9962" width="36.7109375" customWidth="1"/>
    <col min="9963" max="9963" width="35.42578125" customWidth="1"/>
    <col min="9964" max="9964" width="31.28515625" customWidth="1"/>
    <col min="9965" max="9966" width="29" customWidth="1"/>
    <col min="9967" max="9967" width="31.28515625" customWidth="1"/>
    <col min="9968" max="9969" width="0" hidden="1" customWidth="1"/>
    <col min="9970" max="9971" width="16.7109375" customWidth="1"/>
    <col min="9972" max="9972" width="31.28515625" customWidth="1"/>
    <col min="9973" max="9973" width="17" customWidth="1"/>
    <col min="9974" max="9974" width="31.28515625" customWidth="1"/>
    <col min="9975" max="9983" width="0" hidden="1" customWidth="1"/>
    <col min="9984" max="9984" width="16.7109375" customWidth="1"/>
    <col min="9985" max="9985" width="17.85546875" customWidth="1"/>
    <col min="9986" max="9986" width="27.140625" customWidth="1"/>
    <col min="9987" max="9987" width="47.140625" bestFit="1" customWidth="1"/>
    <col min="9988" max="9988" width="27.5703125" customWidth="1"/>
    <col min="9989" max="9989" width="33.140625" bestFit="1" customWidth="1"/>
    <col min="9990" max="9990" width="32.5703125" customWidth="1"/>
    <col min="9991" max="9997" width="0" hidden="1" customWidth="1"/>
    <col min="9998" max="9998" width="36.42578125" customWidth="1"/>
    <col min="9999" max="10000" width="0" hidden="1" customWidth="1"/>
    <col min="10001" max="10001" width="36.42578125" customWidth="1"/>
    <col min="10002" max="10008" width="0" hidden="1" customWidth="1"/>
    <col min="10009" max="10009" width="11.5703125" customWidth="1"/>
    <col min="10206" max="10208" width="0" hidden="1" customWidth="1"/>
    <col min="10209" max="10209" width="16.140625" customWidth="1"/>
    <col min="10210" max="10213" width="0" hidden="1" customWidth="1"/>
    <col min="10214" max="10214" width="53.28515625" customWidth="1"/>
    <col min="10215" max="10215" width="36.5703125" customWidth="1"/>
    <col min="10216" max="10216" width="35" bestFit="1" customWidth="1"/>
    <col min="10217" max="10217" width="36.5703125" customWidth="1"/>
    <col min="10218" max="10218" width="36.7109375" customWidth="1"/>
    <col min="10219" max="10219" width="35.42578125" customWidth="1"/>
    <col min="10220" max="10220" width="31.28515625" customWidth="1"/>
    <col min="10221" max="10222" width="29" customWidth="1"/>
    <col min="10223" max="10223" width="31.28515625" customWidth="1"/>
    <col min="10224" max="10225" width="0" hidden="1" customWidth="1"/>
    <col min="10226" max="10227" width="16.7109375" customWidth="1"/>
    <col min="10228" max="10228" width="31.28515625" customWidth="1"/>
    <col min="10229" max="10229" width="17" customWidth="1"/>
    <col min="10230" max="10230" width="31.28515625" customWidth="1"/>
    <col min="10231" max="10239" width="0" hidden="1" customWidth="1"/>
    <col min="10240" max="10240" width="16.7109375" customWidth="1"/>
    <col min="10241" max="10241" width="17.85546875" customWidth="1"/>
    <col min="10242" max="10242" width="27.140625" customWidth="1"/>
    <col min="10243" max="10243" width="47.140625" bestFit="1" customWidth="1"/>
    <col min="10244" max="10244" width="27.5703125" customWidth="1"/>
    <col min="10245" max="10245" width="33.140625" bestFit="1" customWidth="1"/>
    <col min="10246" max="10246" width="32.5703125" customWidth="1"/>
    <col min="10247" max="10253" width="0" hidden="1" customWidth="1"/>
    <col min="10254" max="10254" width="36.42578125" customWidth="1"/>
    <col min="10255" max="10256" width="0" hidden="1" customWidth="1"/>
    <col min="10257" max="10257" width="36.42578125" customWidth="1"/>
    <col min="10258" max="10264" width="0" hidden="1" customWidth="1"/>
    <col min="10265" max="10265" width="11.5703125" customWidth="1"/>
    <col min="10462" max="10464" width="0" hidden="1" customWidth="1"/>
    <col min="10465" max="10465" width="16.140625" customWidth="1"/>
    <col min="10466" max="10469" width="0" hidden="1" customWidth="1"/>
    <col min="10470" max="10470" width="53.28515625" customWidth="1"/>
    <col min="10471" max="10471" width="36.5703125" customWidth="1"/>
    <col min="10472" max="10472" width="35" bestFit="1" customWidth="1"/>
    <col min="10473" max="10473" width="36.5703125" customWidth="1"/>
    <col min="10474" max="10474" width="36.7109375" customWidth="1"/>
    <col min="10475" max="10475" width="35.42578125" customWidth="1"/>
    <col min="10476" max="10476" width="31.28515625" customWidth="1"/>
    <col min="10477" max="10478" width="29" customWidth="1"/>
    <col min="10479" max="10479" width="31.28515625" customWidth="1"/>
    <col min="10480" max="10481" width="0" hidden="1" customWidth="1"/>
    <col min="10482" max="10483" width="16.7109375" customWidth="1"/>
    <col min="10484" max="10484" width="31.28515625" customWidth="1"/>
    <col min="10485" max="10485" width="17" customWidth="1"/>
    <col min="10486" max="10486" width="31.28515625" customWidth="1"/>
    <col min="10487" max="10495" width="0" hidden="1" customWidth="1"/>
    <col min="10496" max="10496" width="16.7109375" customWidth="1"/>
    <col min="10497" max="10497" width="17.85546875" customWidth="1"/>
    <col min="10498" max="10498" width="27.140625" customWidth="1"/>
    <col min="10499" max="10499" width="47.140625" bestFit="1" customWidth="1"/>
    <col min="10500" max="10500" width="27.5703125" customWidth="1"/>
    <col min="10501" max="10501" width="33.140625" bestFit="1" customWidth="1"/>
    <col min="10502" max="10502" width="32.5703125" customWidth="1"/>
    <col min="10503" max="10509" width="0" hidden="1" customWidth="1"/>
    <col min="10510" max="10510" width="36.42578125" customWidth="1"/>
    <col min="10511" max="10512" width="0" hidden="1" customWidth="1"/>
    <col min="10513" max="10513" width="36.42578125" customWidth="1"/>
    <col min="10514" max="10520" width="0" hidden="1" customWidth="1"/>
    <col min="10521" max="10521" width="11.5703125" customWidth="1"/>
    <col min="10718" max="10720" width="0" hidden="1" customWidth="1"/>
    <col min="10721" max="10721" width="16.140625" customWidth="1"/>
    <col min="10722" max="10725" width="0" hidden="1" customWidth="1"/>
    <col min="10726" max="10726" width="53.28515625" customWidth="1"/>
    <col min="10727" max="10727" width="36.5703125" customWidth="1"/>
    <col min="10728" max="10728" width="35" bestFit="1" customWidth="1"/>
    <col min="10729" max="10729" width="36.5703125" customWidth="1"/>
    <col min="10730" max="10730" width="36.7109375" customWidth="1"/>
    <col min="10731" max="10731" width="35.42578125" customWidth="1"/>
    <col min="10732" max="10732" width="31.28515625" customWidth="1"/>
    <col min="10733" max="10734" width="29" customWidth="1"/>
    <col min="10735" max="10735" width="31.28515625" customWidth="1"/>
    <col min="10736" max="10737" width="0" hidden="1" customWidth="1"/>
    <col min="10738" max="10739" width="16.7109375" customWidth="1"/>
    <col min="10740" max="10740" width="31.28515625" customWidth="1"/>
    <col min="10741" max="10741" width="17" customWidth="1"/>
    <col min="10742" max="10742" width="31.28515625" customWidth="1"/>
    <col min="10743" max="10751" width="0" hidden="1" customWidth="1"/>
    <col min="10752" max="10752" width="16.7109375" customWidth="1"/>
    <col min="10753" max="10753" width="17.85546875" customWidth="1"/>
    <col min="10754" max="10754" width="27.140625" customWidth="1"/>
    <col min="10755" max="10755" width="47.140625" bestFit="1" customWidth="1"/>
    <col min="10756" max="10756" width="27.5703125" customWidth="1"/>
    <col min="10757" max="10757" width="33.140625" bestFit="1" customWidth="1"/>
    <col min="10758" max="10758" width="32.5703125" customWidth="1"/>
    <col min="10759" max="10765" width="0" hidden="1" customWidth="1"/>
    <col min="10766" max="10766" width="36.42578125" customWidth="1"/>
    <col min="10767" max="10768" width="0" hidden="1" customWidth="1"/>
    <col min="10769" max="10769" width="36.42578125" customWidth="1"/>
    <col min="10770" max="10776" width="0" hidden="1" customWidth="1"/>
    <col min="10777" max="10777" width="11.5703125" customWidth="1"/>
    <col min="10974" max="10976" width="0" hidden="1" customWidth="1"/>
    <col min="10977" max="10977" width="16.140625" customWidth="1"/>
    <col min="10978" max="10981" width="0" hidden="1" customWidth="1"/>
    <col min="10982" max="10982" width="53.28515625" customWidth="1"/>
    <col min="10983" max="10983" width="36.5703125" customWidth="1"/>
    <col min="10984" max="10984" width="35" bestFit="1" customWidth="1"/>
    <col min="10985" max="10985" width="36.5703125" customWidth="1"/>
    <col min="10986" max="10986" width="36.7109375" customWidth="1"/>
    <col min="10987" max="10987" width="35.42578125" customWidth="1"/>
    <col min="10988" max="10988" width="31.28515625" customWidth="1"/>
    <col min="10989" max="10990" width="29" customWidth="1"/>
    <col min="10991" max="10991" width="31.28515625" customWidth="1"/>
    <col min="10992" max="10993" width="0" hidden="1" customWidth="1"/>
    <col min="10994" max="10995" width="16.7109375" customWidth="1"/>
    <col min="10996" max="10996" width="31.28515625" customWidth="1"/>
    <col min="10997" max="10997" width="17" customWidth="1"/>
    <col min="10998" max="10998" width="31.28515625" customWidth="1"/>
    <col min="10999" max="11007" width="0" hidden="1" customWidth="1"/>
    <col min="11008" max="11008" width="16.7109375" customWidth="1"/>
    <col min="11009" max="11009" width="17.85546875" customWidth="1"/>
    <col min="11010" max="11010" width="27.140625" customWidth="1"/>
    <col min="11011" max="11011" width="47.140625" bestFit="1" customWidth="1"/>
    <col min="11012" max="11012" width="27.5703125" customWidth="1"/>
    <col min="11013" max="11013" width="33.140625" bestFit="1" customWidth="1"/>
    <col min="11014" max="11014" width="32.5703125" customWidth="1"/>
    <col min="11015" max="11021" width="0" hidden="1" customWidth="1"/>
    <col min="11022" max="11022" width="36.42578125" customWidth="1"/>
    <col min="11023" max="11024" width="0" hidden="1" customWidth="1"/>
    <col min="11025" max="11025" width="36.42578125" customWidth="1"/>
    <col min="11026" max="11032" width="0" hidden="1" customWidth="1"/>
    <col min="11033" max="11033" width="11.5703125" customWidth="1"/>
    <col min="11230" max="11232" width="0" hidden="1" customWidth="1"/>
    <col min="11233" max="11233" width="16.140625" customWidth="1"/>
    <col min="11234" max="11237" width="0" hidden="1" customWidth="1"/>
    <col min="11238" max="11238" width="53.28515625" customWidth="1"/>
    <col min="11239" max="11239" width="36.5703125" customWidth="1"/>
    <col min="11240" max="11240" width="35" bestFit="1" customWidth="1"/>
    <col min="11241" max="11241" width="36.5703125" customWidth="1"/>
    <col min="11242" max="11242" width="36.7109375" customWidth="1"/>
    <col min="11243" max="11243" width="35.42578125" customWidth="1"/>
    <col min="11244" max="11244" width="31.28515625" customWidth="1"/>
    <col min="11245" max="11246" width="29" customWidth="1"/>
    <col min="11247" max="11247" width="31.28515625" customWidth="1"/>
    <col min="11248" max="11249" width="0" hidden="1" customWidth="1"/>
    <col min="11250" max="11251" width="16.7109375" customWidth="1"/>
    <col min="11252" max="11252" width="31.28515625" customWidth="1"/>
    <col min="11253" max="11253" width="17" customWidth="1"/>
    <col min="11254" max="11254" width="31.28515625" customWidth="1"/>
    <col min="11255" max="11263" width="0" hidden="1" customWidth="1"/>
    <col min="11264" max="11264" width="16.7109375" customWidth="1"/>
    <col min="11265" max="11265" width="17.85546875" customWidth="1"/>
    <col min="11266" max="11266" width="27.140625" customWidth="1"/>
    <col min="11267" max="11267" width="47.140625" bestFit="1" customWidth="1"/>
    <col min="11268" max="11268" width="27.5703125" customWidth="1"/>
    <col min="11269" max="11269" width="33.140625" bestFit="1" customWidth="1"/>
    <col min="11270" max="11270" width="32.5703125" customWidth="1"/>
    <col min="11271" max="11277" width="0" hidden="1" customWidth="1"/>
    <col min="11278" max="11278" width="36.42578125" customWidth="1"/>
    <col min="11279" max="11280" width="0" hidden="1" customWidth="1"/>
    <col min="11281" max="11281" width="36.42578125" customWidth="1"/>
    <col min="11282" max="11288" width="0" hidden="1" customWidth="1"/>
    <col min="11289" max="11289" width="11.5703125" customWidth="1"/>
    <col min="11486" max="11488" width="0" hidden="1" customWidth="1"/>
    <col min="11489" max="11489" width="16.140625" customWidth="1"/>
    <col min="11490" max="11493" width="0" hidden="1" customWidth="1"/>
    <col min="11494" max="11494" width="53.28515625" customWidth="1"/>
    <col min="11495" max="11495" width="36.5703125" customWidth="1"/>
    <col min="11496" max="11496" width="35" bestFit="1" customWidth="1"/>
    <col min="11497" max="11497" width="36.5703125" customWidth="1"/>
    <col min="11498" max="11498" width="36.7109375" customWidth="1"/>
    <col min="11499" max="11499" width="35.42578125" customWidth="1"/>
    <col min="11500" max="11500" width="31.28515625" customWidth="1"/>
    <col min="11501" max="11502" width="29" customWidth="1"/>
    <col min="11503" max="11503" width="31.28515625" customWidth="1"/>
    <col min="11504" max="11505" width="0" hidden="1" customWidth="1"/>
    <col min="11506" max="11507" width="16.7109375" customWidth="1"/>
    <col min="11508" max="11508" width="31.28515625" customWidth="1"/>
    <col min="11509" max="11509" width="17" customWidth="1"/>
    <col min="11510" max="11510" width="31.28515625" customWidth="1"/>
    <col min="11511" max="11519" width="0" hidden="1" customWidth="1"/>
    <col min="11520" max="11520" width="16.7109375" customWidth="1"/>
    <col min="11521" max="11521" width="17.85546875" customWidth="1"/>
    <col min="11522" max="11522" width="27.140625" customWidth="1"/>
    <col min="11523" max="11523" width="47.140625" bestFit="1" customWidth="1"/>
    <col min="11524" max="11524" width="27.5703125" customWidth="1"/>
    <col min="11525" max="11525" width="33.140625" bestFit="1" customWidth="1"/>
    <col min="11526" max="11526" width="32.5703125" customWidth="1"/>
    <col min="11527" max="11533" width="0" hidden="1" customWidth="1"/>
    <col min="11534" max="11534" width="36.42578125" customWidth="1"/>
    <col min="11535" max="11536" width="0" hidden="1" customWidth="1"/>
    <col min="11537" max="11537" width="36.42578125" customWidth="1"/>
    <col min="11538" max="11544" width="0" hidden="1" customWidth="1"/>
    <col min="11545" max="11545" width="11.5703125" customWidth="1"/>
    <col min="11742" max="11744" width="0" hidden="1" customWidth="1"/>
    <col min="11745" max="11745" width="16.140625" customWidth="1"/>
    <col min="11746" max="11749" width="0" hidden="1" customWidth="1"/>
    <col min="11750" max="11750" width="53.28515625" customWidth="1"/>
    <col min="11751" max="11751" width="36.5703125" customWidth="1"/>
    <col min="11752" max="11752" width="35" bestFit="1" customWidth="1"/>
    <col min="11753" max="11753" width="36.5703125" customWidth="1"/>
    <col min="11754" max="11754" width="36.7109375" customWidth="1"/>
    <col min="11755" max="11755" width="35.42578125" customWidth="1"/>
    <col min="11756" max="11756" width="31.28515625" customWidth="1"/>
    <col min="11757" max="11758" width="29" customWidth="1"/>
    <col min="11759" max="11759" width="31.28515625" customWidth="1"/>
    <col min="11760" max="11761" width="0" hidden="1" customWidth="1"/>
    <col min="11762" max="11763" width="16.7109375" customWidth="1"/>
    <col min="11764" max="11764" width="31.28515625" customWidth="1"/>
    <col min="11765" max="11765" width="17" customWidth="1"/>
    <col min="11766" max="11766" width="31.28515625" customWidth="1"/>
    <col min="11767" max="11775" width="0" hidden="1" customWidth="1"/>
    <col min="11776" max="11776" width="16.7109375" customWidth="1"/>
    <col min="11777" max="11777" width="17.85546875" customWidth="1"/>
    <col min="11778" max="11778" width="27.140625" customWidth="1"/>
    <col min="11779" max="11779" width="47.140625" bestFit="1" customWidth="1"/>
    <col min="11780" max="11780" width="27.5703125" customWidth="1"/>
    <col min="11781" max="11781" width="33.140625" bestFit="1" customWidth="1"/>
    <col min="11782" max="11782" width="32.5703125" customWidth="1"/>
    <col min="11783" max="11789" width="0" hidden="1" customWidth="1"/>
    <col min="11790" max="11790" width="36.42578125" customWidth="1"/>
    <col min="11791" max="11792" width="0" hidden="1" customWidth="1"/>
    <col min="11793" max="11793" width="36.42578125" customWidth="1"/>
    <col min="11794" max="11800" width="0" hidden="1" customWidth="1"/>
    <col min="11801" max="11801" width="11.5703125" customWidth="1"/>
    <col min="11998" max="12000" width="0" hidden="1" customWidth="1"/>
    <col min="12001" max="12001" width="16.140625" customWidth="1"/>
    <col min="12002" max="12005" width="0" hidden="1" customWidth="1"/>
    <col min="12006" max="12006" width="53.28515625" customWidth="1"/>
    <col min="12007" max="12007" width="36.5703125" customWidth="1"/>
    <col min="12008" max="12008" width="35" bestFit="1" customWidth="1"/>
    <col min="12009" max="12009" width="36.5703125" customWidth="1"/>
    <col min="12010" max="12010" width="36.7109375" customWidth="1"/>
    <col min="12011" max="12011" width="35.42578125" customWidth="1"/>
    <col min="12012" max="12012" width="31.28515625" customWidth="1"/>
    <col min="12013" max="12014" width="29" customWidth="1"/>
    <col min="12015" max="12015" width="31.28515625" customWidth="1"/>
    <col min="12016" max="12017" width="0" hidden="1" customWidth="1"/>
    <col min="12018" max="12019" width="16.7109375" customWidth="1"/>
    <col min="12020" max="12020" width="31.28515625" customWidth="1"/>
    <col min="12021" max="12021" width="17" customWidth="1"/>
    <col min="12022" max="12022" width="31.28515625" customWidth="1"/>
    <col min="12023" max="12031" width="0" hidden="1" customWidth="1"/>
    <col min="12032" max="12032" width="16.7109375" customWidth="1"/>
    <col min="12033" max="12033" width="17.85546875" customWidth="1"/>
    <col min="12034" max="12034" width="27.140625" customWidth="1"/>
    <col min="12035" max="12035" width="47.140625" bestFit="1" customWidth="1"/>
    <col min="12036" max="12036" width="27.5703125" customWidth="1"/>
    <col min="12037" max="12037" width="33.140625" bestFit="1" customWidth="1"/>
    <col min="12038" max="12038" width="32.5703125" customWidth="1"/>
    <col min="12039" max="12045" width="0" hidden="1" customWidth="1"/>
    <col min="12046" max="12046" width="36.42578125" customWidth="1"/>
    <col min="12047" max="12048" width="0" hidden="1" customWidth="1"/>
    <col min="12049" max="12049" width="36.42578125" customWidth="1"/>
    <col min="12050" max="12056" width="0" hidden="1" customWidth="1"/>
    <col min="12057" max="12057" width="11.5703125" customWidth="1"/>
    <col min="12254" max="12256" width="0" hidden="1" customWidth="1"/>
    <col min="12257" max="12257" width="16.140625" customWidth="1"/>
    <col min="12258" max="12261" width="0" hidden="1" customWidth="1"/>
    <col min="12262" max="12262" width="53.28515625" customWidth="1"/>
    <col min="12263" max="12263" width="36.5703125" customWidth="1"/>
    <col min="12264" max="12264" width="35" bestFit="1" customWidth="1"/>
    <col min="12265" max="12265" width="36.5703125" customWidth="1"/>
    <col min="12266" max="12266" width="36.7109375" customWidth="1"/>
    <col min="12267" max="12267" width="35.42578125" customWidth="1"/>
    <col min="12268" max="12268" width="31.28515625" customWidth="1"/>
    <col min="12269" max="12270" width="29" customWidth="1"/>
    <col min="12271" max="12271" width="31.28515625" customWidth="1"/>
    <col min="12272" max="12273" width="0" hidden="1" customWidth="1"/>
    <col min="12274" max="12275" width="16.7109375" customWidth="1"/>
    <col min="12276" max="12276" width="31.28515625" customWidth="1"/>
    <col min="12277" max="12277" width="17" customWidth="1"/>
    <col min="12278" max="12278" width="31.28515625" customWidth="1"/>
    <col min="12279" max="12287" width="0" hidden="1" customWidth="1"/>
    <col min="12288" max="12288" width="16.7109375" customWidth="1"/>
    <col min="12289" max="12289" width="17.85546875" customWidth="1"/>
    <col min="12290" max="12290" width="27.140625" customWidth="1"/>
    <col min="12291" max="12291" width="47.140625" bestFit="1" customWidth="1"/>
    <col min="12292" max="12292" width="27.5703125" customWidth="1"/>
    <col min="12293" max="12293" width="33.140625" bestFit="1" customWidth="1"/>
    <col min="12294" max="12294" width="32.5703125" customWidth="1"/>
    <col min="12295" max="12301" width="0" hidden="1" customWidth="1"/>
    <col min="12302" max="12302" width="36.42578125" customWidth="1"/>
    <col min="12303" max="12304" width="0" hidden="1" customWidth="1"/>
    <col min="12305" max="12305" width="36.42578125" customWidth="1"/>
    <col min="12306" max="12312" width="0" hidden="1" customWidth="1"/>
    <col min="12313" max="12313" width="11.5703125" customWidth="1"/>
    <col min="12510" max="12512" width="0" hidden="1" customWidth="1"/>
    <col min="12513" max="12513" width="16.140625" customWidth="1"/>
    <col min="12514" max="12517" width="0" hidden="1" customWidth="1"/>
    <col min="12518" max="12518" width="53.28515625" customWidth="1"/>
    <col min="12519" max="12519" width="36.5703125" customWidth="1"/>
    <col min="12520" max="12520" width="35" bestFit="1" customWidth="1"/>
    <col min="12521" max="12521" width="36.5703125" customWidth="1"/>
    <col min="12522" max="12522" width="36.7109375" customWidth="1"/>
    <col min="12523" max="12523" width="35.42578125" customWidth="1"/>
    <col min="12524" max="12524" width="31.28515625" customWidth="1"/>
    <col min="12525" max="12526" width="29" customWidth="1"/>
    <col min="12527" max="12527" width="31.28515625" customWidth="1"/>
    <col min="12528" max="12529" width="0" hidden="1" customWidth="1"/>
    <col min="12530" max="12531" width="16.7109375" customWidth="1"/>
    <col min="12532" max="12532" width="31.28515625" customWidth="1"/>
    <col min="12533" max="12533" width="17" customWidth="1"/>
    <col min="12534" max="12534" width="31.28515625" customWidth="1"/>
    <col min="12535" max="12543" width="0" hidden="1" customWidth="1"/>
    <col min="12544" max="12544" width="16.7109375" customWidth="1"/>
    <col min="12545" max="12545" width="17.85546875" customWidth="1"/>
    <col min="12546" max="12546" width="27.140625" customWidth="1"/>
    <col min="12547" max="12547" width="47.140625" bestFit="1" customWidth="1"/>
    <col min="12548" max="12548" width="27.5703125" customWidth="1"/>
    <col min="12549" max="12549" width="33.140625" bestFit="1" customWidth="1"/>
    <col min="12550" max="12550" width="32.5703125" customWidth="1"/>
    <col min="12551" max="12557" width="0" hidden="1" customWidth="1"/>
    <col min="12558" max="12558" width="36.42578125" customWidth="1"/>
    <col min="12559" max="12560" width="0" hidden="1" customWidth="1"/>
    <col min="12561" max="12561" width="36.42578125" customWidth="1"/>
    <col min="12562" max="12568" width="0" hidden="1" customWidth="1"/>
    <col min="12569" max="12569" width="11.5703125" customWidth="1"/>
    <col min="12766" max="12768" width="0" hidden="1" customWidth="1"/>
    <col min="12769" max="12769" width="16.140625" customWidth="1"/>
    <col min="12770" max="12773" width="0" hidden="1" customWidth="1"/>
    <col min="12774" max="12774" width="53.28515625" customWidth="1"/>
    <col min="12775" max="12775" width="36.5703125" customWidth="1"/>
    <col min="12776" max="12776" width="35" bestFit="1" customWidth="1"/>
    <col min="12777" max="12777" width="36.5703125" customWidth="1"/>
    <col min="12778" max="12778" width="36.7109375" customWidth="1"/>
    <col min="12779" max="12779" width="35.42578125" customWidth="1"/>
    <col min="12780" max="12780" width="31.28515625" customWidth="1"/>
    <col min="12781" max="12782" width="29" customWidth="1"/>
    <col min="12783" max="12783" width="31.28515625" customWidth="1"/>
    <col min="12784" max="12785" width="0" hidden="1" customWidth="1"/>
    <col min="12786" max="12787" width="16.7109375" customWidth="1"/>
    <col min="12788" max="12788" width="31.28515625" customWidth="1"/>
    <col min="12789" max="12789" width="17" customWidth="1"/>
    <col min="12790" max="12790" width="31.28515625" customWidth="1"/>
    <col min="12791" max="12799" width="0" hidden="1" customWidth="1"/>
    <col min="12800" max="12800" width="16.7109375" customWidth="1"/>
    <col min="12801" max="12801" width="17.85546875" customWidth="1"/>
    <col min="12802" max="12802" width="27.140625" customWidth="1"/>
    <col min="12803" max="12803" width="47.140625" bestFit="1" customWidth="1"/>
    <col min="12804" max="12804" width="27.5703125" customWidth="1"/>
    <col min="12805" max="12805" width="33.140625" bestFit="1" customWidth="1"/>
    <col min="12806" max="12806" width="32.5703125" customWidth="1"/>
    <col min="12807" max="12813" width="0" hidden="1" customWidth="1"/>
    <col min="12814" max="12814" width="36.42578125" customWidth="1"/>
    <col min="12815" max="12816" width="0" hidden="1" customWidth="1"/>
    <col min="12817" max="12817" width="36.42578125" customWidth="1"/>
    <col min="12818" max="12824" width="0" hidden="1" customWidth="1"/>
    <col min="12825" max="12825" width="11.5703125" customWidth="1"/>
    <col min="13022" max="13024" width="0" hidden="1" customWidth="1"/>
    <col min="13025" max="13025" width="16.140625" customWidth="1"/>
    <col min="13026" max="13029" width="0" hidden="1" customWidth="1"/>
    <col min="13030" max="13030" width="53.28515625" customWidth="1"/>
    <col min="13031" max="13031" width="36.5703125" customWidth="1"/>
    <col min="13032" max="13032" width="35" bestFit="1" customWidth="1"/>
    <col min="13033" max="13033" width="36.5703125" customWidth="1"/>
    <col min="13034" max="13034" width="36.7109375" customWidth="1"/>
    <col min="13035" max="13035" width="35.42578125" customWidth="1"/>
    <col min="13036" max="13036" width="31.28515625" customWidth="1"/>
    <col min="13037" max="13038" width="29" customWidth="1"/>
    <col min="13039" max="13039" width="31.28515625" customWidth="1"/>
    <col min="13040" max="13041" width="0" hidden="1" customWidth="1"/>
    <col min="13042" max="13043" width="16.7109375" customWidth="1"/>
    <col min="13044" max="13044" width="31.28515625" customWidth="1"/>
    <col min="13045" max="13045" width="17" customWidth="1"/>
    <col min="13046" max="13046" width="31.28515625" customWidth="1"/>
    <col min="13047" max="13055" width="0" hidden="1" customWidth="1"/>
    <col min="13056" max="13056" width="16.7109375" customWidth="1"/>
    <col min="13057" max="13057" width="17.85546875" customWidth="1"/>
    <col min="13058" max="13058" width="27.140625" customWidth="1"/>
    <col min="13059" max="13059" width="47.140625" bestFit="1" customWidth="1"/>
    <col min="13060" max="13060" width="27.5703125" customWidth="1"/>
    <col min="13061" max="13061" width="33.140625" bestFit="1" customWidth="1"/>
    <col min="13062" max="13062" width="32.5703125" customWidth="1"/>
    <col min="13063" max="13069" width="0" hidden="1" customWidth="1"/>
    <col min="13070" max="13070" width="36.42578125" customWidth="1"/>
    <col min="13071" max="13072" width="0" hidden="1" customWidth="1"/>
    <col min="13073" max="13073" width="36.42578125" customWidth="1"/>
    <col min="13074" max="13080" width="0" hidden="1" customWidth="1"/>
    <col min="13081" max="13081" width="11.5703125" customWidth="1"/>
    <col min="13278" max="13280" width="0" hidden="1" customWidth="1"/>
    <col min="13281" max="13281" width="16.140625" customWidth="1"/>
    <col min="13282" max="13285" width="0" hidden="1" customWidth="1"/>
    <col min="13286" max="13286" width="53.28515625" customWidth="1"/>
    <col min="13287" max="13287" width="36.5703125" customWidth="1"/>
    <col min="13288" max="13288" width="35" bestFit="1" customWidth="1"/>
    <col min="13289" max="13289" width="36.5703125" customWidth="1"/>
    <col min="13290" max="13290" width="36.7109375" customWidth="1"/>
    <col min="13291" max="13291" width="35.42578125" customWidth="1"/>
    <col min="13292" max="13292" width="31.28515625" customWidth="1"/>
    <col min="13293" max="13294" width="29" customWidth="1"/>
    <col min="13295" max="13295" width="31.28515625" customWidth="1"/>
    <col min="13296" max="13297" width="0" hidden="1" customWidth="1"/>
    <col min="13298" max="13299" width="16.7109375" customWidth="1"/>
    <col min="13300" max="13300" width="31.28515625" customWidth="1"/>
    <col min="13301" max="13301" width="17" customWidth="1"/>
    <col min="13302" max="13302" width="31.28515625" customWidth="1"/>
    <col min="13303" max="13311" width="0" hidden="1" customWidth="1"/>
    <col min="13312" max="13312" width="16.7109375" customWidth="1"/>
    <col min="13313" max="13313" width="17.85546875" customWidth="1"/>
    <col min="13314" max="13314" width="27.140625" customWidth="1"/>
    <col min="13315" max="13315" width="47.140625" bestFit="1" customWidth="1"/>
    <col min="13316" max="13316" width="27.5703125" customWidth="1"/>
    <col min="13317" max="13317" width="33.140625" bestFit="1" customWidth="1"/>
    <col min="13318" max="13318" width="32.5703125" customWidth="1"/>
    <col min="13319" max="13325" width="0" hidden="1" customWidth="1"/>
    <col min="13326" max="13326" width="36.42578125" customWidth="1"/>
    <col min="13327" max="13328" width="0" hidden="1" customWidth="1"/>
    <col min="13329" max="13329" width="36.42578125" customWidth="1"/>
    <col min="13330" max="13336" width="0" hidden="1" customWidth="1"/>
    <col min="13337" max="13337" width="11.5703125" customWidth="1"/>
    <col min="13534" max="13536" width="0" hidden="1" customWidth="1"/>
    <col min="13537" max="13537" width="16.140625" customWidth="1"/>
    <col min="13538" max="13541" width="0" hidden="1" customWidth="1"/>
    <col min="13542" max="13542" width="53.28515625" customWidth="1"/>
    <col min="13543" max="13543" width="36.5703125" customWidth="1"/>
    <col min="13544" max="13544" width="35" bestFit="1" customWidth="1"/>
    <col min="13545" max="13545" width="36.5703125" customWidth="1"/>
    <col min="13546" max="13546" width="36.7109375" customWidth="1"/>
    <col min="13547" max="13547" width="35.42578125" customWidth="1"/>
    <col min="13548" max="13548" width="31.28515625" customWidth="1"/>
    <col min="13549" max="13550" width="29" customWidth="1"/>
    <col min="13551" max="13551" width="31.28515625" customWidth="1"/>
    <col min="13552" max="13553" width="0" hidden="1" customWidth="1"/>
    <col min="13554" max="13555" width="16.7109375" customWidth="1"/>
    <col min="13556" max="13556" width="31.28515625" customWidth="1"/>
    <col min="13557" max="13557" width="17" customWidth="1"/>
    <col min="13558" max="13558" width="31.28515625" customWidth="1"/>
    <col min="13559" max="13567" width="0" hidden="1" customWidth="1"/>
    <col min="13568" max="13568" width="16.7109375" customWidth="1"/>
    <col min="13569" max="13569" width="17.85546875" customWidth="1"/>
    <col min="13570" max="13570" width="27.140625" customWidth="1"/>
    <col min="13571" max="13571" width="47.140625" bestFit="1" customWidth="1"/>
    <col min="13572" max="13572" width="27.5703125" customWidth="1"/>
    <col min="13573" max="13573" width="33.140625" bestFit="1" customWidth="1"/>
    <col min="13574" max="13574" width="32.5703125" customWidth="1"/>
    <col min="13575" max="13581" width="0" hidden="1" customWidth="1"/>
    <col min="13582" max="13582" width="36.42578125" customWidth="1"/>
    <col min="13583" max="13584" width="0" hidden="1" customWidth="1"/>
    <col min="13585" max="13585" width="36.42578125" customWidth="1"/>
    <col min="13586" max="13592" width="0" hidden="1" customWidth="1"/>
    <col min="13593" max="13593" width="11.5703125" customWidth="1"/>
    <col min="13790" max="13792" width="0" hidden="1" customWidth="1"/>
    <col min="13793" max="13793" width="16.140625" customWidth="1"/>
    <col min="13794" max="13797" width="0" hidden="1" customWidth="1"/>
    <col min="13798" max="13798" width="53.28515625" customWidth="1"/>
    <col min="13799" max="13799" width="36.5703125" customWidth="1"/>
    <col min="13800" max="13800" width="35" bestFit="1" customWidth="1"/>
    <col min="13801" max="13801" width="36.5703125" customWidth="1"/>
    <col min="13802" max="13802" width="36.7109375" customWidth="1"/>
    <col min="13803" max="13803" width="35.42578125" customWidth="1"/>
    <col min="13804" max="13804" width="31.28515625" customWidth="1"/>
    <col min="13805" max="13806" width="29" customWidth="1"/>
    <col min="13807" max="13807" width="31.28515625" customWidth="1"/>
    <col min="13808" max="13809" width="0" hidden="1" customWidth="1"/>
    <col min="13810" max="13811" width="16.7109375" customWidth="1"/>
    <col min="13812" max="13812" width="31.28515625" customWidth="1"/>
    <col min="13813" max="13813" width="17" customWidth="1"/>
    <col min="13814" max="13814" width="31.28515625" customWidth="1"/>
    <col min="13815" max="13823" width="0" hidden="1" customWidth="1"/>
    <col min="13824" max="13824" width="16.7109375" customWidth="1"/>
    <col min="13825" max="13825" width="17.85546875" customWidth="1"/>
    <col min="13826" max="13826" width="27.140625" customWidth="1"/>
    <col min="13827" max="13827" width="47.140625" bestFit="1" customWidth="1"/>
    <col min="13828" max="13828" width="27.5703125" customWidth="1"/>
    <col min="13829" max="13829" width="33.140625" bestFit="1" customWidth="1"/>
    <col min="13830" max="13830" width="32.5703125" customWidth="1"/>
    <col min="13831" max="13837" width="0" hidden="1" customWidth="1"/>
    <col min="13838" max="13838" width="36.42578125" customWidth="1"/>
    <col min="13839" max="13840" width="0" hidden="1" customWidth="1"/>
    <col min="13841" max="13841" width="36.42578125" customWidth="1"/>
    <col min="13842" max="13848" width="0" hidden="1" customWidth="1"/>
    <col min="13849" max="13849" width="11.5703125" customWidth="1"/>
    <col min="14046" max="14048" width="0" hidden="1" customWidth="1"/>
    <col min="14049" max="14049" width="16.140625" customWidth="1"/>
    <col min="14050" max="14053" width="0" hidden="1" customWidth="1"/>
    <col min="14054" max="14054" width="53.28515625" customWidth="1"/>
    <col min="14055" max="14055" width="36.5703125" customWidth="1"/>
    <col min="14056" max="14056" width="35" bestFit="1" customWidth="1"/>
    <col min="14057" max="14057" width="36.5703125" customWidth="1"/>
    <col min="14058" max="14058" width="36.7109375" customWidth="1"/>
    <col min="14059" max="14059" width="35.42578125" customWidth="1"/>
    <col min="14060" max="14060" width="31.28515625" customWidth="1"/>
    <col min="14061" max="14062" width="29" customWidth="1"/>
    <col min="14063" max="14063" width="31.28515625" customWidth="1"/>
    <col min="14064" max="14065" width="0" hidden="1" customWidth="1"/>
    <col min="14066" max="14067" width="16.7109375" customWidth="1"/>
    <col min="14068" max="14068" width="31.28515625" customWidth="1"/>
    <col min="14069" max="14069" width="17" customWidth="1"/>
    <col min="14070" max="14070" width="31.28515625" customWidth="1"/>
    <col min="14071" max="14079" width="0" hidden="1" customWidth="1"/>
    <col min="14080" max="14080" width="16.7109375" customWidth="1"/>
    <col min="14081" max="14081" width="17.85546875" customWidth="1"/>
    <col min="14082" max="14082" width="27.140625" customWidth="1"/>
    <col min="14083" max="14083" width="47.140625" bestFit="1" customWidth="1"/>
    <col min="14084" max="14084" width="27.5703125" customWidth="1"/>
    <col min="14085" max="14085" width="33.140625" bestFit="1" customWidth="1"/>
    <col min="14086" max="14086" width="32.5703125" customWidth="1"/>
    <col min="14087" max="14093" width="0" hidden="1" customWidth="1"/>
    <col min="14094" max="14094" width="36.42578125" customWidth="1"/>
    <col min="14095" max="14096" width="0" hidden="1" customWidth="1"/>
    <col min="14097" max="14097" width="36.42578125" customWidth="1"/>
    <col min="14098" max="14104" width="0" hidden="1" customWidth="1"/>
    <col min="14105" max="14105" width="11.5703125" customWidth="1"/>
    <col min="14302" max="14304" width="0" hidden="1" customWidth="1"/>
    <col min="14305" max="14305" width="16.140625" customWidth="1"/>
    <col min="14306" max="14309" width="0" hidden="1" customWidth="1"/>
    <col min="14310" max="14310" width="53.28515625" customWidth="1"/>
    <col min="14311" max="14311" width="36.5703125" customWidth="1"/>
    <col min="14312" max="14312" width="35" bestFit="1" customWidth="1"/>
    <col min="14313" max="14313" width="36.5703125" customWidth="1"/>
    <col min="14314" max="14314" width="36.7109375" customWidth="1"/>
    <col min="14315" max="14315" width="35.42578125" customWidth="1"/>
    <col min="14316" max="14316" width="31.28515625" customWidth="1"/>
    <col min="14317" max="14318" width="29" customWidth="1"/>
    <col min="14319" max="14319" width="31.28515625" customWidth="1"/>
    <col min="14320" max="14321" width="0" hidden="1" customWidth="1"/>
    <col min="14322" max="14323" width="16.7109375" customWidth="1"/>
    <col min="14324" max="14324" width="31.28515625" customWidth="1"/>
    <col min="14325" max="14325" width="17" customWidth="1"/>
    <col min="14326" max="14326" width="31.28515625" customWidth="1"/>
    <col min="14327" max="14335" width="0" hidden="1" customWidth="1"/>
    <col min="14336" max="14336" width="16.7109375" customWidth="1"/>
    <col min="14337" max="14337" width="17.85546875" customWidth="1"/>
    <col min="14338" max="14338" width="27.140625" customWidth="1"/>
    <col min="14339" max="14339" width="47.140625" bestFit="1" customWidth="1"/>
    <col min="14340" max="14340" width="27.5703125" customWidth="1"/>
    <col min="14341" max="14341" width="33.140625" bestFit="1" customWidth="1"/>
    <col min="14342" max="14342" width="32.5703125" customWidth="1"/>
    <col min="14343" max="14349" width="0" hidden="1" customWidth="1"/>
    <col min="14350" max="14350" width="36.42578125" customWidth="1"/>
    <col min="14351" max="14352" width="0" hidden="1" customWidth="1"/>
    <col min="14353" max="14353" width="36.42578125" customWidth="1"/>
    <col min="14354" max="14360" width="0" hidden="1" customWidth="1"/>
    <col min="14361" max="14361" width="11.5703125" customWidth="1"/>
    <col min="14558" max="14560" width="0" hidden="1" customWidth="1"/>
    <col min="14561" max="14561" width="16.140625" customWidth="1"/>
    <col min="14562" max="14565" width="0" hidden="1" customWidth="1"/>
    <col min="14566" max="14566" width="53.28515625" customWidth="1"/>
    <col min="14567" max="14567" width="36.5703125" customWidth="1"/>
    <col min="14568" max="14568" width="35" bestFit="1" customWidth="1"/>
    <col min="14569" max="14569" width="36.5703125" customWidth="1"/>
    <col min="14570" max="14570" width="36.7109375" customWidth="1"/>
    <col min="14571" max="14571" width="35.42578125" customWidth="1"/>
    <col min="14572" max="14572" width="31.28515625" customWidth="1"/>
    <col min="14573" max="14574" width="29" customWidth="1"/>
    <col min="14575" max="14575" width="31.28515625" customWidth="1"/>
    <col min="14576" max="14577" width="0" hidden="1" customWidth="1"/>
    <col min="14578" max="14579" width="16.7109375" customWidth="1"/>
    <col min="14580" max="14580" width="31.28515625" customWidth="1"/>
    <col min="14581" max="14581" width="17" customWidth="1"/>
    <col min="14582" max="14582" width="31.28515625" customWidth="1"/>
    <col min="14583" max="14591" width="0" hidden="1" customWidth="1"/>
    <col min="14592" max="14592" width="16.7109375" customWidth="1"/>
    <col min="14593" max="14593" width="17.85546875" customWidth="1"/>
    <col min="14594" max="14594" width="27.140625" customWidth="1"/>
    <col min="14595" max="14595" width="47.140625" bestFit="1" customWidth="1"/>
    <col min="14596" max="14596" width="27.5703125" customWidth="1"/>
    <col min="14597" max="14597" width="33.140625" bestFit="1" customWidth="1"/>
    <col min="14598" max="14598" width="32.5703125" customWidth="1"/>
    <col min="14599" max="14605" width="0" hidden="1" customWidth="1"/>
    <col min="14606" max="14606" width="36.42578125" customWidth="1"/>
    <col min="14607" max="14608" width="0" hidden="1" customWidth="1"/>
    <col min="14609" max="14609" width="36.42578125" customWidth="1"/>
    <col min="14610" max="14616" width="0" hidden="1" customWidth="1"/>
    <col min="14617" max="14617" width="11.5703125" customWidth="1"/>
    <col min="14814" max="14816" width="0" hidden="1" customWidth="1"/>
    <col min="14817" max="14817" width="16.140625" customWidth="1"/>
    <col min="14818" max="14821" width="0" hidden="1" customWidth="1"/>
    <col min="14822" max="14822" width="53.28515625" customWidth="1"/>
    <col min="14823" max="14823" width="36.5703125" customWidth="1"/>
    <col min="14824" max="14824" width="35" bestFit="1" customWidth="1"/>
    <col min="14825" max="14825" width="36.5703125" customWidth="1"/>
    <col min="14826" max="14826" width="36.7109375" customWidth="1"/>
    <col min="14827" max="14827" width="35.42578125" customWidth="1"/>
    <col min="14828" max="14828" width="31.28515625" customWidth="1"/>
    <col min="14829" max="14830" width="29" customWidth="1"/>
    <col min="14831" max="14831" width="31.28515625" customWidth="1"/>
    <col min="14832" max="14833" width="0" hidden="1" customWidth="1"/>
    <col min="14834" max="14835" width="16.7109375" customWidth="1"/>
    <col min="14836" max="14836" width="31.28515625" customWidth="1"/>
    <col min="14837" max="14837" width="17" customWidth="1"/>
    <col min="14838" max="14838" width="31.28515625" customWidth="1"/>
    <col min="14839" max="14847" width="0" hidden="1" customWidth="1"/>
    <col min="14848" max="14848" width="16.7109375" customWidth="1"/>
    <col min="14849" max="14849" width="17.85546875" customWidth="1"/>
    <col min="14850" max="14850" width="27.140625" customWidth="1"/>
    <col min="14851" max="14851" width="47.140625" bestFit="1" customWidth="1"/>
    <col min="14852" max="14852" width="27.5703125" customWidth="1"/>
    <col min="14853" max="14853" width="33.140625" bestFit="1" customWidth="1"/>
    <col min="14854" max="14854" width="32.5703125" customWidth="1"/>
    <col min="14855" max="14861" width="0" hidden="1" customWidth="1"/>
    <col min="14862" max="14862" width="36.42578125" customWidth="1"/>
    <col min="14863" max="14864" width="0" hidden="1" customWidth="1"/>
    <col min="14865" max="14865" width="36.42578125" customWidth="1"/>
    <col min="14866" max="14872" width="0" hidden="1" customWidth="1"/>
    <col min="14873" max="14873" width="11.5703125" customWidth="1"/>
    <col min="15070" max="15072" width="0" hidden="1" customWidth="1"/>
    <col min="15073" max="15073" width="16.140625" customWidth="1"/>
    <col min="15074" max="15077" width="0" hidden="1" customWidth="1"/>
    <col min="15078" max="15078" width="53.28515625" customWidth="1"/>
    <col min="15079" max="15079" width="36.5703125" customWidth="1"/>
    <col min="15080" max="15080" width="35" bestFit="1" customWidth="1"/>
    <col min="15081" max="15081" width="36.5703125" customWidth="1"/>
    <col min="15082" max="15082" width="36.7109375" customWidth="1"/>
    <col min="15083" max="15083" width="35.42578125" customWidth="1"/>
    <col min="15084" max="15084" width="31.28515625" customWidth="1"/>
    <col min="15085" max="15086" width="29" customWidth="1"/>
    <col min="15087" max="15087" width="31.28515625" customWidth="1"/>
    <col min="15088" max="15089" width="0" hidden="1" customWidth="1"/>
    <col min="15090" max="15091" width="16.7109375" customWidth="1"/>
    <col min="15092" max="15092" width="31.28515625" customWidth="1"/>
    <col min="15093" max="15093" width="17" customWidth="1"/>
    <col min="15094" max="15094" width="31.28515625" customWidth="1"/>
    <col min="15095" max="15103" width="0" hidden="1" customWidth="1"/>
    <col min="15104" max="15104" width="16.7109375" customWidth="1"/>
    <col min="15105" max="15105" width="17.85546875" customWidth="1"/>
    <col min="15106" max="15106" width="27.140625" customWidth="1"/>
    <col min="15107" max="15107" width="47.140625" bestFit="1" customWidth="1"/>
    <col min="15108" max="15108" width="27.5703125" customWidth="1"/>
    <col min="15109" max="15109" width="33.140625" bestFit="1" customWidth="1"/>
    <col min="15110" max="15110" width="32.5703125" customWidth="1"/>
    <col min="15111" max="15117" width="0" hidden="1" customWidth="1"/>
    <col min="15118" max="15118" width="36.42578125" customWidth="1"/>
    <col min="15119" max="15120" width="0" hidden="1" customWidth="1"/>
    <col min="15121" max="15121" width="36.42578125" customWidth="1"/>
    <col min="15122" max="15128" width="0" hidden="1" customWidth="1"/>
    <col min="15129" max="15129" width="11.5703125" customWidth="1"/>
    <col min="15326" max="15328" width="0" hidden="1" customWidth="1"/>
    <col min="15329" max="15329" width="16.140625" customWidth="1"/>
    <col min="15330" max="15333" width="0" hidden="1" customWidth="1"/>
    <col min="15334" max="15334" width="53.28515625" customWidth="1"/>
    <col min="15335" max="15335" width="36.5703125" customWidth="1"/>
    <col min="15336" max="15336" width="35" bestFit="1" customWidth="1"/>
    <col min="15337" max="15337" width="36.5703125" customWidth="1"/>
    <col min="15338" max="15338" width="36.7109375" customWidth="1"/>
    <col min="15339" max="15339" width="35.42578125" customWidth="1"/>
    <col min="15340" max="15340" width="31.28515625" customWidth="1"/>
    <col min="15341" max="15342" width="29" customWidth="1"/>
    <col min="15343" max="15343" width="31.28515625" customWidth="1"/>
    <col min="15344" max="15345" width="0" hidden="1" customWidth="1"/>
    <col min="15346" max="15347" width="16.7109375" customWidth="1"/>
    <col min="15348" max="15348" width="31.28515625" customWidth="1"/>
    <col min="15349" max="15349" width="17" customWidth="1"/>
    <col min="15350" max="15350" width="31.28515625" customWidth="1"/>
    <col min="15351" max="15359" width="0" hidden="1" customWidth="1"/>
    <col min="15360" max="15360" width="16.7109375" customWidth="1"/>
    <col min="15361" max="15361" width="17.85546875" customWidth="1"/>
    <col min="15362" max="15362" width="27.140625" customWidth="1"/>
    <col min="15363" max="15363" width="47.140625" bestFit="1" customWidth="1"/>
    <col min="15364" max="15364" width="27.5703125" customWidth="1"/>
    <col min="15365" max="15365" width="33.140625" bestFit="1" customWidth="1"/>
    <col min="15366" max="15366" width="32.5703125" customWidth="1"/>
    <col min="15367" max="15373" width="0" hidden="1" customWidth="1"/>
    <col min="15374" max="15374" width="36.42578125" customWidth="1"/>
    <col min="15375" max="15376" width="0" hidden="1" customWidth="1"/>
    <col min="15377" max="15377" width="36.42578125" customWidth="1"/>
    <col min="15378" max="15384" width="0" hidden="1" customWidth="1"/>
    <col min="15385" max="15385" width="11.5703125" customWidth="1"/>
    <col min="15582" max="15584" width="0" hidden="1" customWidth="1"/>
    <col min="15585" max="15585" width="16.140625" customWidth="1"/>
    <col min="15586" max="15589" width="0" hidden="1" customWidth="1"/>
    <col min="15590" max="15590" width="53.28515625" customWidth="1"/>
    <col min="15591" max="15591" width="36.5703125" customWidth="1"/>
    <col min="15592" max="15592" width="35" bestFit="1" customWidth="1"/>
    <col min="15593" max="15593" width="36.5703125" customWidth="1"/>
    <col min="15594" max="15594" width="36.7109375" customWidth="1"/>
    <col min="15595" max="15595" width="35.42578125" customWidth="1"/>
    <col min="15596" max="15596" width="31.28515625" customWidth="1"/>
    <col min="15597" max="15598" width="29" customWidth="1"/>
    <col min="15599" max="15599" width="31.28515625" customWidth="1"/>
    <col min="15600" max="15601" width="0" hidden="1" customWidth="1"/>
    <col min="15602" max="15603" width="16.7109375" customWidth="1"/>
    <col min="15604" max="15604" width="31.28515625" customWidth="1"/>
    <col min="15605" max="15605" width="17" customWidth="1"/>
    <col min="15606" max="15606" width="31.28515625" customWidth="1"/>
    <col min="15607" max="15615" width="0" hidden="1" customWidth="1"/>
    <col min="15616" max="15616" width="16.7109375" customWidth="1"/>
    <col min="15617" max="15617" width="17.85546875" customWidth="1"/>
    <col min="15618" max="15618" width="27.140625" customWidth="1"/>
    <col min="15619" max="15619" width="47.140625" bestFit="1" customWidth="1"/>
    <col min="15620" max="15620" width="27.5703125" customWidth="1"/>
    <col min="15621" max="15621" width="33.140625" bestFit="1" customWidth="1"/>
    <col min="15622" max="15622" width="32.5703125" customWidth="1"/>
    <col min="15623" max="15629" width="0" hidden="1" customWidth="1"/>
    <col min="15630" max="15630" width="36.42578125" customWidth="1"/>
    <col min="15631" max="15632" width="0" hidden="1" customWidth="1"/>
    <col min="15633" max="15633" width="36.42578125" customWidth="1"/>
    <col min="15634" max="15640" width="0" hidden="1" customWidth="1"/>
    <col min="15641" max="15641" width="11.5703125" customWidth="1"/>
    <col min="15838" max="15840" width="0" hidden="1" customWidth="1"/>
    <col min="15841" max="15841" width="16.140625" customWidth="1"/>
    <col min="15842" max="15845" width="0" hidden="1" customWidth="1"/>
    <col min="15846" max="15846" width="53.28515625" customWidth="1"/>
    <col min="15847" max="15847" width="36.5703125" customWidth="1"/>
    <col min="15848" max="15848" width="35" bestFit="1" customWidth="1"/>
    <col min="15849" max="15849" width="36.5703125" customWidth="1"/>
    <col min="15850" max="15850" width="36.7109375" customWidth="1"/>
    <col min="15851" max="15851" width="35.42578125" customWidth="1"/>
    <col min="15852" max="15852" width="31.28515625" customWidth="1"/>
    <col min="15853" max="15854" width="29" customWidth="1"/>
    <col min="15855" max="15855" width="31.28515625" customWidth="1"/>
    <col min="15856" max="15857" width="0" hidden="1" customWidth="1"/>
    <col min="15858" max="15859" width="16.7109375" customWidth="1"/>
    <col min="15860" max="15860" width="31.28515625" customWidth="1"/>
    <col min="15861" max="15861" width="17" customWidth="1"/>
    <col min="15862" max="15862" width="31.28515625" customWidth="1"/>
    <col min="15863" max="15871" width="0" hidden="1" customWidth="1"/>
    <col min="15872" max="15872" width="16.7109375" customWidth="1"/>
    <col min="15873" max="15873" width="17.85546875" customWidth="1"/>
    <col min="15874" max="15874" width="27.140625" customWidth="1"/>
    <col min="15875" max="15875" width="47.140625" bestFit="1" customWidth="1"/>
    <col min="15876" max="15876" width="27.5703125" customWidth="1"/>
    <col min="15877" max="15877" width="33.140625" bestFit="1" customWidth="1"/>
    <col min="15878" max="15878" width="32.5703125" customWidth="1"/>
    <col min="15879" max="15885" width="0" hidden="1" customWidth="1"/>
    <col min="15886" max="15886" width="36.42578125" customWidth="1"/>
    <col min="15887" max="15888" width="0" hidden="1" customWidth="1"/>
    <col min="15889" max="15889" width="36.42578125" customWidth="1"/>
    <col min="15890" max="15896" width="0" hidden="1" customWidth="1"/>
    <col min="15897" max="15897" width="11.5703125" customWidth="1"/>
    <col min="16094" max="16096" width="0" hidden="1" customWidth="1"/>
    <col min="16097" max="16097" width="16.140625" customWidth="1"/>
    <col min="16098" max="16101" width="0" hidden="1" customWidth="1"/>
    <col min="16102" max="16102" width="53.28515625" customWidth="1"/>
    <col min="16103" max="16103" width="36.5703125" customWidth="1"/>
    <col min="16104" max="16104" width="35" bestFit="1" customWidth="1"/>
    <col min="16105" max="16105" width="36.5703125" customWidth="1"/>
    <col min="16106" max="16106" width="36.7109375" customWidth="1"/>
    <col min="16107" max="16107" width="35.42578125" customWidth="1"/>
    <col min="16108" max="16108" width="31.28515625" customWidth="1"/>
    <col min="16109" max="16110" width="29" customWidth="1"/>
    <col min="16111" max="16111" width="31.28515625" customWidth="1"/>
    <col min="16112" max="16113" width="0" hidden="1" customWidth="1"/>
    <col min="16114" max="16115" width="16.7109375" customWidth="1"/>
    <col min="16116" max="16116" width="31.28515625" customWidth="1"/>
    <col min="16117" max="16117" width="17" customWidth="1"/>
    <col min="16118" max="16118" width="31.28515625" customWidth="1"/>
    <col min="16119" max="16127" width="0" hidden="1" customWidth="1"/>
    <col min="16128" max="16128" width="16.7109375" customWidth="1"/>
    <col min="16129" max="16129" width="17.85546875" customWidth="1"/>
    <col min="16130" max="16130" width="27.140625" customWidth="1"/>
    <col min="16131" max="16131" width="47.140625" bestFit="1" customWidth="1"/>
    <col min="16132" max="16132" width="27.5703125" customWidth="1"/>
    <col min="16133" max="16133" width="33.140625" bestFit="1" customWidth="1"/>
    <col min="16134" max="16134" width="32.5703125" customWidth="1"/>
    <col min="16135" max="16141" width="0" hidden="1" customWidth="1"/>
    <col min="16142" max="16142" width="36.42578125" customWidth="1"/>
    <col min="16143" max="16144" width="0" hidden="1" customWidth="1"/>
    <col min="16145" max="16145" width="36.42578125" customWidth="1"/>
    <col min="16146" max="16152" width="0" hidden="1" customWidth="1"/>
    <col min="16153" max="16153" width="11.5703125" customWidth="1"/>
  </cols>
  <sheetData>
    <row r="1" spans="1:32" s="2" customFormat="1" ht="26.45" customHeight="1" thickBot="1" x14ac:dyDescent="0.25">
      <c r="A1" s="209"/>
      <c r="B1" s="209"/>
      <c r="C1" s="209"/>
      <c r="D1" s="210"/>
      <c r="E1" s="170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295"/>
      <c r="Y1" s="171"/>
      <c r="Z1" s="171"/>
      <c r="AA1" s="171"/>
      <c r="AB1" s="171"/>
      <c r="AC1" s="295"/>
      <c r="AD1" s="171"/>
      <c r="AF1" s="171"/>
    </row>
    <row r="2" spans="1:32" ht="9" hidden="1" customHeight="1" x14ac:dyDescent="0.2">
      <c r="D2" s="212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F2" s="29"/>
    </row>
    <row r="3" spans="1:32" ht="9" hidden="1" customHeight="1" x14ac:dyDescent="0.2">
      <c r="D3" s="212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F3" s="29"/>
    </row>
    <row r="4" spans="1:32" ht="11.25" hidden="1" customHeight="1" x14ac:dyDescent="0.2">
      <c r="D4" s="212"/>
      <c r="E4" s="45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F4" s="29"/>
    </row>
    <row r="5" spans="1:32" s="32" customFormat="1" ht="28.5" thickBot="1" x14ac:dyDescent="0.25">
      <c r="A5" s="213"/>
      <c r="B5" s="300"/>
      <c r="C5" s="300"/>
      <c r="D5" s="214"/>
      <c r="E5" s="184" t="s">
        <v>23</v>
      </c>
      <c r="X5" s="296"/>
      <c r="AC5" s="296"/>
    </row>
    <row r="6" spans="1:32" s="69" customFormat="1" ht="21" hidden="1" customHeight="1" thickBot="1" x14ac:dyDescent="0.25">
      <c r="A6" s="215"/>
      <c r="B6" s="215"/>
      <c r="C6" s="215"/>
      <c r="D6" s="216"/>
      <c r="E6" s="185">
        <v>1</v>
      </c>
      <c r="F6" s="69">
        <v>2</v>
      </c>
      <c r="G6" s="69">
        <v>3</v>
      </c>
      <c r="H6" s="69">
        <v>4</v>
      </c>
      <c r="I6" s="69">
        <v>5</v>
      </c>
      <c r="J6" s="69">
        <v>6</v>
      </c>
      <c r="K6" s="69">
        <v>7</v>
      </c>
      <c r="L6" s="69">
        <v>8</v>
      </c>
      <c r="M6" s="69">
        <v>9</v>
      </c>
      <c r="N6" s="69">
        <v>10</v>
      </c>
      <c r="O6" s="69">
        <v>11</v>
      </c>
      <c r="P6" s="69">
        <v>12</v>
      </c>
      <c r="Q6" s="69">
        <v>13</v>
      </c>
      <c r="R6" s="69">
        <v>14</v>
      </c>
      <c r="S6" s="69">
        <v>15</v>
      </c>
      <c r="T6" s="69">
        <v>16</v>
      </c>
      <c r="U6" s="69">
        <v>17</v>
      </c>
      <c r="V6" s="69">
        <v>18</v>
      </c>
      <c r="AA6" s="69">
        <v>22</v>
      </c>
      <c r="AB6" s="69">
        <v>23</v>
      </c>
    </row>
    <row r="7" spans="1:32" ht="64.5" customHeight="1" thickBot="1" x14ac:dyDescent="0.25">
      <c r="A7" s="479"/>
      <c r="B7" s="467" t="s">
        <v>492</v>
      </c>
      <c r="C7" s="467" t="s">
        <v>491</v>
      </c>
      <c r="D7" s="482" t="s">
        <v>443</v>
      </c>
      <c r="E7" s="485" t="s">
        <v>48</v>
      </c>
      <c r="F7" s="485" t="s">
        <v>489</v>
      </c>
      <c r="G7" s="485" t="s">
        <v>490</v>
      </c>
      <c r="H7" s="446" t="s">
        <v>49</v>
      </c>
      <c r="I7" s="447"/>
      <c r="J7" s="448"/>
      <c r="K7" s="449"/>
      <c r="L7" s="477" t="s">
        <v>493</v>
      </c>
      <c r="M7" s="478"/>
      <c r="N7" s="478"/>
      <c r="O7" s="472" t="s">
        <v>494</v>
      </c>
      <c r="P7" s="472"/>
      <c r="Q7" s="472"/>
      <c r="R7" s="472"/>
      <c r="S7" s="472"/>
      <c r="T7" s="473" t="s">
        <v>495</v>
      </c>
      <c r="U7" s="473"/>
      <c r="V7" s="473"/>
      <c r="W7" s="473"/>
      <c r="X7" s="474"/>
      <c r="Y7" s="473"/>
      <c r="Z7" s="473"/>
      <c r="AA7" s="464" t="s">
        <v>19</v>
      </c>
      <c r="AB7" s="464" t="s">
        <v>488</v>
      </c>
      <c r="AC7" s="464" t="s">
        <v>20</v>
      </c>
      <c r="AD7" s="464"/>
      <c r="AE7" s="475" t="s">
        <v>20</v>
      </c>
      <c r="AF7" s="464"/>
    </row>
    <row r="8" spans="1:32" ht="21" customHeight="1" thickBot="1" x14ac:dyDescent="0.25">
      <c r="A8" s="480"/>
      <c r="B8" s="468"/>
      <c r="C8" s="468"/>
      <c r="D8" s="483"/>
      <c r="E8" s="485"/>
      <c r="F8" s="485"/>
      <c r="G8" s="485"/>
      <c r="H8" s="470" t="s">
        <v>52</v>
      </c>
      <c r="I8" s="470" t="s">
        <v>53</v>
      </c>
      <c r="J8" s="470" t="s">
        <v>418</v>
      </c>
      <c r="K8" s="470" t="s">
        <v>419</v>
      </c>
      <c r="L8" s="477"/>
      <c r="M8" s="478"/>
      <c r="N8" s="478"/>
      <c r="O8" s="472"/>
      <c r="P8" s="472"/>
      <c r="Q8" s="472"/>
      <c r="R8" s="472"/>
      <c r="S8" s="472"/>
      <c r="T8" s="473"/>
      <c r="U8" s="473"/>
      <c r="V8" s="473"/>
      <c r="W8" s="473"/>
      <c r="X8" s="474"/>
      <c r="Y8" s="473"/>
      <c r="Z8" s="473"/>
      <c r="AA8" s="464"/>
      <c r="AB8" s="464"/>
      <c r="AC8" s="464"/>
      <c r="AD8" s="464"/>
      <c r="AE8" s="475"/>
      <c r="AF8" s="464"/>
    </row>
    <row r="9" spans="1:32" ht="144" customHeight="1" thickBot="1" x14ac:dyDescent="0.25">
      <c r="A9" s="481"/>
      <c r="B9" s="469"/>
      <c r="C9" s="469"/>
      <c r="D9" s="484"/>
      <c r="E9" s="485"/>
      <c r="F9" s="485"/>
      <c r="G9" s="485"/>
      <c r="H9" s="471"/>
      <c r="I9" s="471"/>
      <c r="J9" s="471"/>
      <c r="K9" s="471"/>
      <c r="L9" s="304" t="s">
        <v>55</v>
      </c>
      <c r="M9" s="304" t="s">
        <v>55</v>
      </c>
      <c r="N9" s="304" t="s">
        <v>444</v>
      </c>
      <c r="O9" s="149" t="s">
        <v>57</v>
      </c>
      <c r="P9" s="149" t="s">
        <v>58</v>
      </c>
      <c r="Q9" s="149" t="s">
        <v>59</v>
      </c>
      <c r="R9" s="149" t="s">
        <v>12</v>
      </c>
      <c r="S9" s="150" t="s">
        <v>496</v>
      </c>
      <c r="T9" s="96" t="s">
        <v>140</v>
      </c>
      <c r="U9" s="96" t="s">
        <v>248</v>
      </c>
      <c r="V9" s="96" t="s">
        <v>60</v>
      </c>
      <c r="W9" s="96" t="s">
        <v>417</v>
      </c>
      <c r="X9" s="297" t="s">
        <v>15</v>
      </c>
      <c r="Y9" s="96" t="s">
        <v>16</v>
      </c>
      <c r="Z9" s="96" t="s">
        <v>61</v>
      </c>
      <c r="AA9" s="464"/>
      <c r="AB9" s="464"/>
      <c r="AC9" s="464"/>
      <c r="AD9" s="464"/>
      <c r="AE9" s="476"/>
      <c r="AF9" s="464"/>
    </row>
    <row r="10" spans="1:32" s="2" customFormat="1" ht="36" customHeight="1" thickBot="1" x14ac:dyDescent="0.25">
      <c r="A10" s="315"/>
      <c r="B10" s="316"/>
      <c r="C10" s="316"/>
      <c r="D10" s="317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20"/>
      <c r="Y10" s="319"/>
      <c r="Z10" s="319"/>
      <c r="AA10" s="319"/>
      <c r="AB10" s="319"/>
      <c r="AC10" s="360"/>
      <c r="AD10" s="318"/>
      <c r="AE10" s="319"/>
      <c r="AF10" s="319"/>
    </row>
    <row r="11" spans="1:32" s="62" customFormat="1" ht="104.25" customHeight="1" x14ac:dyDescent="0.2">
      <c r="A11" s="218"/>
      <c r="B11" s="403" t="s">
        <v>572</v>
      </c>
      <c r="C11" s="218"/>
      <c r="D11" s="219" t="s">
        <v>249</v>
      </c>
      <c r="E11" s="58" t="s">
        <v>250</v>
      </c>
      <c r="F11" s="70">
        <v>504000</v>
      </c>
      <c r="G11" s="59">
        <v>462850.84</v>
      </c>
      <c r="H11" s="256">
        <f>F11-G11</f>
        <v>41149.159999999974</v>
      </c>
      <c r="I11" s="60">
        <v>0</v>
      </c>
      <c r="J11" s="60">
        <v>0</v>
      </c>
      <c r="K11" s="61">
        <v>0</v>
      </c>
      <c r="L11" s="220">
        <v>478800</v>
      </c>
      <c r="M11" s="180"/>
      <c r="N11" s="180"/>
      <c r="O11" s="71"/>
      <c r="P11" s="71"/>
      <c r="Q11" s="180"/>
      <c r="R11" s="180"/>
      <c r="S11" s="180"/>
      <c r="T11" s="63"/>
      <c r="U11" s="63"/>
      <c r="V11" s="63"/>
      <c r="W11" s="275">
        <v>25200.000000000004</v>
      </c>
      <c r="X11" s="275"/>
      <c r="Y11" s="275">
        <v>0</v>
      </c>
      <c r="Z11" s="331"/>
      <c r="AA11" s="331"/>
      <c r="AB11" s="331"/>
      <c r="AC11" s="361"/>
      <c r="AD11" s="78">
        <f>F11-L11-M11-N11-O11-P11-Q11-R11-S11-T11-U11-V11-X11-W11-Y11-Z11-AA11-AB11</f>
        <v>-3.637978807091713E-12</v>
      </c>
      <c r="AE11" s="187"/>
      <c r="AF11" s="64" t="e">
        <f>F11-AB11-AA11-Z11-#REF!-#REF!-#REF!-#REF!-#REF!-U11-T11-S11-R11-Q11-P11-O11-N11-M11-L11</f>
        <v>#REF!</v>
      </c>
    </row>
    <row r="12" spans="1:32" s="62" customFormat="1" ht="168" customHeight="1" x14ac:dyDescent="0.2">
      <c r="A12" s="218"/>
      <c r="B12" s="403" t="s">
        <v>252</v>
      </c>
      <c r="C12" s="428">
        <v>608</v>
      </c>
      <c r="D12" s="221" t="s">
        <v>251</v>
      </c>
      <c r="E12" s="222" t="s">
        <v>253</v>
      </c>
      <c r="F12" s="70">
        <v>155153201.56</v>
      </c>
      <c r="G12" s="258">
        <v>155153201.56</v>
      </c>
      <c r="H12" s="220">
        <v>0</v>
      </c>
      <c r="I12" s="180"/>
      <c r="J12" s="180"/>
      <c r="K12" s="183"/>
      <c r="L12" s="220"/>
      <c r="M12" s="180"/>
      <c r="N12" s="180">
        <v>42406636.420000002</v>
      </c>
      <c r="O12" s="71"/>
      <c r="P12" s="71"/>
      <c r="Q12" s="180">
        <v>13979667.33</v>
      </c>
      <c r="R12" s="180"/>
      <c r="S12" s="180">
        <v>23000000</v>
      </c>
      <c r="T12" s="63"/>
      <c r="U12" s="73"/>
      <c r="V12" s="63"/>
      <c r="W12" s="275">
        <v>637818.39</v>
      </c>
      <c r="X12" s="275"/>
      <c r="Y12" s="275">
        <v>0</v>
      </c>
      <c r="Z12" s="359">
        <v>6489266.9100000001</v>
      </c>
      <c r="AA12" s="359">
        <v>68639812.50999999</v>
      </c>
      <c r="AB12" s="359"/>
      <c r="AC12" s="190"/>
      <c r="AD12" s="78">
        <f t="shared" ref="AD12:AD37" si="0">F12-L12-M12-N12-O12-P12-Q12-R12-S12-T12-U12-V12-X12-W12-Y12-Z12-AA12-AB12</f>
        <v>1.4901161193847656E-8</v>
      </c>
      <c r="AE12" s="187"/>
      <c r="AF12" s="64" t="e">
        <f>F12-AB12-AA12-Z12-#REF!-#REF!-#REF!-#REF!-#REF!-U12-T12-S12-R12-Q12-P12-O12-N12-M12-L12</f>
        <v>#REF!</v>
      </c>
    </row>
    <row r="13" spans="1:32" s="62" customFormat="1" ht="135" customHeight="1" x14ac:dyDescent="0.2">
      <c r="A13" s="218"/>
      <c r="B13" s="403" t="s">
        <v>573</v>
      </c>
      <c r="C13" s="301"/>
      <c r="D13" s="465" t="s">
        <v>254</v>
      </c>
      <c r="E13" s="222" t="s">
        <v>255</v>
      </c>
      <c r="F13" s="188">
        <v>7808637.5300000003</v>
      </c>
      <c r="G13" s="259">
        <v>432480.62</v>
      </c>
      <c r="H13" s="220">
        <v>5532117.6799999997</v>
      </c>
      <c r="I13" s="180">
        <f>F13-G13-H13</f>
        <v>1844039.2300000004</v>
      </c>
      <c r="J13" s="180">
        <v>0</v>
      </c>
      <c r="K13" s="183">
        <v>0</v>
      </c>
      <c r="L13" s="220"/>
      <c r="M13" s="180"/>
      <c r="N13" s="180"/>
      <c r="O13" s="71"/>
      <c r="P13" s="71"/>
      <c r="Q13" s="180"/>
      <c r="R13" s="180"/>
      <c r="S13" s="180">
        <v>2000000</v>
      </c>
      <c r="T13" s="180"/>
      <c r="U13" s="73"/>
      <c r="V13" s="63"/>
      <c r="W13" s="275">
        <v>2752444.31</v>
      </c>
      <c r="X13" s="275"/>
      <c r="Y13" s="275">
        <v>2533376.3199999998</v>
      </c>
      <c r="Z13" s="359">
        <v>522816.9</v>
      </c>
      <c r="AA13" s="359"/>
      <c r="AB13" s="359"/>
      <c r="AC13" s="190"/>
      <c r="AD13" s="78">
        <f t="shared" si="0"/>
        <v>3.4924596548080444E-10</v>
      </c>
      <c r="AE13" s="189"/>
      <c r="AF13" s="64" t="e">
        <f>F13-AB13-AA13-Z13-#REF!-#REF!-#REF!-#REF!-#REF!-U13-T13-S13-R13-Q13-P13-O13-N13-M13-L13</f>
        <v>#REF!</v>
      </c>
    </row>
    <row r="14" spans="1:32" s="62" customFormat="1" ht="93.75" hidden="1" customHeight="1" thickBot="1" x14ac:dyDescent="0.25">
      <c r="A14" s="226"/>
      <c r="B14" s="403"/>
      <c r="C14" s="226"/>
      <c r="D14" s="466"/>
      <c r="E14" s="222" t="s">
        <v>256</v>
      </c>
      <c r="F14" s="70"/>
      <c r="G14" s="260"/>
      <c r="H14" s="220"/>
      <c r="I14" s="180"/>
      <c r="J14" s="180">
        <v>0</v>
      </c>
      <c r="K14" s="183">
        <v>0</v>
      </c>
      <c r="L14" s="220"/>
      <c r="M14" s="180"/>
      <c r="N14" s="180"/>
      <c r="O14" s="71"/>
      <c r="P14" s="71"/>
      <c r="Q14" s="180"/>
      <c r="R14" s="180"/>
      <c r="S14" s="180"/>
      <c r="T14" s="180"/>
      <c r="U14" s="74"/>
      <c r="V14" s="63"/>
      <c r="W14" s="275">
        <v>0</v>
      </c>
      <c r="X14" s="275"/>
      <c r="Y14" s="275">
        <v>0</v>
      </c>
      <c r="Z14" s="359"/>
      <c r="AA14" s="359"/>
      <c r="AB14" s="359"/>
      <c r="AC14" s="224"/>
      <c r="AD14" s="78">
        <f t="shared" si="0"/>
        <v>0</v>
      </c>
      <c r="AF14" s="64" t="e">
        <f>F14-AB14-AA14-Z14-#REF!-#REF!-#REF!-#REF!-#REF!-U14-T14-S14-R14-Q14-P14-O14-N14-M14-L14</f>
        <v>#REF!</v>
      </c>
    </row>
    <row r="15" spans="1:32" s="62" customFormat="1" ht="69.75" x14ac:dyDescent="0.2">
      <c r="A15" s="218"/>
      <c r="B15" s="403" t="s">
        <v>574</v>
      </c>
      <c r="C15" s="218"/>
      <c r="D15" s="269" t="s">
        <v>257</v>
      </c>
      <c r="E15" s="222" t="s">
        <v>445</v>
      </c>
      <c r="F15" s="254">
        <v>2882400</v>
      </c>
      <c r="G15" s="261">
        <v>17813.95</v>
      </c>
      <c r="H15" s="220">
        <v>200000</v>
      </c>
      <c r="I15" s="180">
        <v>700000</v>
      </c>
      <c r="J15" s="180">
        <v>600000</v>
      </c>
      <c r="K15" s="183">
        <f>+F15-G15-H15-I15-J15</f>
        <v>1364586.0499999998</v>
      </c>
      <c r="L15" s="220"/>
      <c r="M15" s="180"/>
      <c r="N15" s="180"/>
      <c r="O15" s="71"/>
      <c r="P15" s="71"/>
      <c r="Q15" s="180"/>
      <c r="R15" s="180"/>
      <c r="S15" s="180"/>
      <c r="T15" s="180"/>
      <c r="U15" s="75"/>
      <c r="V15" s="180"/>
      <c r="W15" s="275">
        <v>67813.95</v>
      </c>
      <c r="X15" s="275"/>
      <c r="Y15" s="275">
        <v>1650000</v>
      </c>
      <c r="Z15" s="359"/>
      <c r="AA15" s="359"/>
      <c r="AB15" s="359">
        <v>1164586.05</v>
      </c>
      <c r="AC15" s="351"/>
      <c r="AD15" s="78">
        <f t="shared" si="0"/>
        <v>0</v>
      </c>
      <c r="AE15" s="191"/>
      <c r="AF15" s="64" t="e">
        <f>F15-AB15-AA15-Z15-#REF!-#REF!-#REF!-#REF!-#REF!-U15-T15-S15-R15-Q15-P15-O15-N15-M15-L15</f>
        <v>#REF!</v>
      </c>
    </row>
    <row r="16" spans="1:32" s="62" customFormat="1" ht="141" customHeight="1" x14ac:dyDescent="0.2">
      <c r="A16" s="226"/>
      <c r="B16" s="403"/>
      <c r="C16" s="226"/>
      <c r="D16" s="269" t="s">
        <v>468</v>
      </c>
      <c r="E16" s="222" t="s">
        <v>446</v>
      </c>
      <c r="F16" s="70">
        <f>4500000</f>
        <v>4500000</v>
      </c>
      <c r="G16" s="192">
        <v>0</v>
      </c>
      <c r="H16" s="220"/>
      <c r="I16" s="180"/>
      <c r="J16" s="180"/>
      <c r="K16" s="183">
        <v>4500000</v>
      </c>
      <c r="L16" s="220"/>
      <c r="M16" s="180"/>
      <c r="N16" s="180"/>
      <c r="O16" s="71"/>
      <c r="P16" s="71"/>
      <c r="Q16" s="180"/>
      <c r="R16" s="180"/>
      <c r="S16" s="180"/>
      <c r="T16" s="76"/>
      <c r="U16" s="63"/>
      <c r="V16" s="63"/>
      <c r="W16" s="275">
        <v>0</v>
      </c>
      <c r="X16" s="275"/>
      <c r="Y16" s="275">
        <v>0</v>
      </c>
      <c r="Z16" s="359"/>
      <c r="AA16" s="359"/>
      <c r="AB16" s="359">
        <v>4500000</v>
      </c>
      <c r="AC16" s="351"/>
      <c r="AD16" s="78">
        <f t="shared" si="0"/>
        <v>0</v>
      </c>
      <c r="AE16" s="193"/>
      <c r="AF16" s="64" t="e">
        <f>F16-AB16-AA16-Z16-#REF!-#REF!-#REF!-#REF!-#REF!-U16-T16-S16-R16-Q16-P16-O16-N16-M16-L16</f>
        <v>#REF!</v>
      </c>
    </row>
    <row r="17" spans="1:32" s="62" customFormat="1" ht="69.75" x14ac:dyDescent="0.2">
      <c r="A17" s="227"/>
      <c r="B17" s="403" t="s">
        <v>575</v>
      </c>
      <c r="C17" s="302"/>
      <c r="D17" s="228" t="s">
        <v>258</v>
      </c>
      <c r="E17" s="222" t="s">
        <v>259</v>
      </c>
      <c r="F17" s="70">
        <v>1617000</v>
      </c>
      <c r="G17" s="244">
        <v>134877.10999999999</v>
      </c>
      <c r="H17" s="220">
        <v>500000</v>
      </c>
      <c r="I17" s="180">
        <v>500000</v>
      </c>
      <c r="J17" s="180">
        <v>482122.89</v>
      </c>
      <c r="K17" s="183"/>
      <c r="L17" s="220"/>
      <c r="M17" s="180"/>
      <c r="N17" s="180"/>
      <c r="O17" s="71"/>
      <c r="P17" s="71"/>
      <c r="Q17" s="180"/>
      <c r="R17" s="180"/>
      <c r="S17" s="180"/>
      <c r="T17" s="63"/>
      <c r="U17" s="63"/>
      <c r="V17" s="63"/>
      <c r="W17" s="275">
        <v>250000</v>
      </c>
      <c r="X17" s="275"/>
      <c r="Y17" s="275">
        <v>1367000</v>
      </c>
      <c r="Z17" s="365"/>
      <c r="AA17" s="359"/>
      <c r="AB17" s="359"/>
      <c r="AC17" s="351"/>
      <c r="AD17" s="78">
        <f t="shared" si="0"/>
        <v>0</v>
      </c>
      <c r="AE17" s="193"/>
      <c r="AF17" s="64" t="e">
        <f>F17-AB17-AA17-Z17-#REF!-#REF!-#REF!-#REF!-#REF!-U17-T17-S17-R17-Q17-P17-O17-N17-M17-L17</f>
        <v>#REF!</v>
      </c>
    </row>
    <row r="18" spans="1:32" s="62" customFormat="1" ht="116.25" x14ac:dyDescent="0.2">
      <c r="A18" s="226"/>
      <c r="B18" s="403" t="s">
        <v>576</v>
      </c>
      <c r="C18" s="226"/>
      <c r="D18" s="269" t="s">
        <v>260</v>
      </c>
      <c r="E18" s="222" t="s">
        <v>447</v>
      </c>
      <c r="F18" s="70">
        <v>1710000</v>
      </c>
      <c r="G18" s="192">
        <v>5215.5</v>
      </c>
      <c r="H18" s="220">
        <v>50000</v>
      </c>
      <c r="I18" s="180">
        <v>0</v>
      </c>
      <c r="J18" s="180"/>
      <c r="K18" s="183">
        <v>1654784.5</v>
      </c>
      <c r="L18" s="220"/>
      <c r="M18" s="180"/>
      <c r="N18" s="180"/>
      <c r="O18" s="71"/>
      <c r="P18" s="71"/>
      <c r="Q18" s="180"/>
      <c r="R18" s="180"/>
      <c r="S18" s="180">
        <v>5215.5</v>
      </c>
      <c r="T18" s="63"/>
      <c r="U18" s="63"/>
      <c r="V18" s="63"/>
      <c r="W18" s="275">
        <v>50000</v>
      </c>
      <c r="X18" s="275"/>
      <c r="Y18" s="275">
        <v>0</v>
      </c>
      <c r="Z18" s="359"/>
      <c r="AA18" s="359"/>
      <c r="AB18" s="359">
        <v>1654784.5</v>
      </c>
      <c r="AC18" s="351"/>
      <c r="AD18" s="78">
        <f t="shared" si="0"/>
        <v>0</v>
      </c>
      <c r="AE18" s="193"/>
      <c r="AF18" s="64" t="e">
        <f>F18-AB18-AA18-Z18-#REF!-#REF!-#REF!-#REF!-#REF!-U18-T18-S18-R18-Q18-P18-O18-N18-M18-L18</f>
        <v>#REF!</v>
      </c>
    </row>
    <row r="19" spans="1:32" s="62" customFormat="1" ht="116.25" x14ac:dyDescent="0.2">
      <c r="A19" s="229"/>
      <c r="B19" s="403" t="s">
        <v>577</v>
      </c>
      <c r="C19" s="229"/>
      <c r="D19" s="269" t="s">
        <v>261</v>
      </c>
      <c r="E19" s="222" t="s">
        <v>262</v>
      </c>
      <c r="F19" s="70">
        <v>2350000</v>
      </c>
      <c r="G19" s="244">
        <v>116431.25</v>
      </c>
      <c r="H19" s="220">
        <v>380000</v>
      </c>
      <c r="I19" s="180">
        <v>1200000</v>
      </c>
      <c r="J19" s="180">
        <f>+F19-G19-H19-I19</f>
        <v>653568.75</v>
      </c>
      <c r="K19" s="183"/>
      <c r="L19" s="220"/>
      <c r="M19" s="180">
        <v>1363800</v>
      </c>
      <c r="N19" s="180"/>
      <c r="O19" s="71"/>
      <c r="P19" s="71"/>
      <c r="Q19" s="180"/>
      <c r="R19" s="180"/>
      <c r="S19" s="180"/>
      <c r="T19" s="63"/>
      <c r="U19" s="63"/>
      <c r="V19" s="63"/>
      <c r="W19" s="275">
        <v>295234.78000000003</v>
      </c>
      <c r="X19" s="275"/>
      <c r="Y19" s="275">
        <v>690965.22</v>
      </c>
      <c r="Z19" s="359"/>
      <c r="AA19" s="359"/>
      <c r="AB19" s="359"/>
      <c r="AC19" s="351"/>
      <c r="AD19" s="78">
        <f t="shared" si="0"/>
        <v>0</v>
      </c>
      <c r="AE19" s="193"/>
      <c r="AF19" s="64" t="e">
        <f>F19-AB19-AA19-Z19-#REF!-#REF!-#REF!-#REF!-#REF!-U19-T19-S19-R19-Q19-P19-O19-N19-M19-L19</f>
        <v>#REF!</v>
      </c>
    </row>
    <row r="20" spans="1:32" s="62" customFormat="1" ht="47.25" customHeight="1" x14ac:dyDescent="0.2">
      <c r="A20" s="226"/>
      <c r="B20" s="403" t="s">
        <v>578</v>
      </c>
      <c r="C20" s="226"/>
      <c r="D20" s="269" t="s">
        <v>263</v>
      </c>
      <c r="E20" s="222" t="s">
        <v>264</v>
      </c>
      <c r="F20" s="70">
        <v>3800000</v>
      </c>
      <c r="G20" s="225">
        <v>0</v>
      </c>
      <c r="H20" s="220"/>
      <c r="I20" s="180">
        <v>800000</v>
      </c>
      <c r="J20" s="180">
        <v>1500000</v>
      </c>
      <c r="K20" s="183">
        <v>1500000</v>
      </c>
      <c r="L20" s="220"/>
      <c r="M20" s="180"/>
      <c r="N20" s="180"/>
      <c r="O20" s="71"/>
      <c r="P20" s="71"/>
      <c r="Q20" s="180"/>
      <c r="R20" s="180"/>
      <c r="S20" s="180"/>
      <c r="T20" s="63"/>
      <c r="U20" s="63"/>
      <c r="V20" s="63"/>
      <c r="W20" s="275">
        <v>0</v>
      </c>
      <c r="X20" s="275"/>
      <c r="Y20" s="275">
        <v>2300000</v>
      </c>
      <c r="Z20" s="359"/>
      <c r="AA20" s="359"/>
      <c r="AB20" s="359">
        <v>1500000</v>
      </c>
      <c r="AC20" s="351"/>
      <c r="AD20" s="78">
        <f t="shared" si="0"/>
        <v>0</v>
      </c>
      <c r="AE20" s="194"/>
      <c r="AF20" s="64" t="e">
        <f>F20-AB20-AA20-Z20-#REF!-#REF!-#REF!-#REF!-#REF!-U20-T20-S20-R20-Q20-P20-O20-N20-M20-L20</f>
        <v>#REF!</v>
      </c>
    </row>
    <row r="21" spans="1:32" s="62" customFormat="1" ht="93" x14ac:dyDescent="0.2">
      <c r="A21" s="226"/>
      <c r="B21" s="403" t="s">
        <v>579</v>
      </c>
      <c r="C21" s="226"/>
      <c r="D21" s="269" t="s">
        <v>265</v>
      </c>
      <c r="E21" s="222" t="s">
        <v>266</v>
      </c>
      <c r="F21" s="70">
        <v>330000</v>
      </c>
      <c r="G21" s="127">
        <v>0</v>
      </c>
      <c r="H21" s="220">
        <v>0</v>
      </c>
      <c r="I21" s="180">
        <v>0</v>
      </c>
      <c r="J21" s="180">
        <v>0</v>
      </c>
      <c r="K21" s="183">
        <v>330000</v>
      </c>
      <c r="L21" s="220"/>
      <c r="M21" s="180"/>
      <c r="N21" s="180"/>
      <c r="O21" s="71"/>
      <c r="P21" s="71"/>
      <c r="Q21" s="180"/>
      <c r="R21" s="180"/>
      <c r="S21" s="180"/>
      <c r="T21" s="63"/>
      <c r="U21" s="63"/>
      <c r="V21" s="63"/>
      <c r="W21" s="275">
        <v>0</v>
      </c>
      <c r="X21" s="275"/>
      <c r="Y21" s="275">
        <v>0</v>
      </c>
      <c r="Z21" s="359"/>
      <c r="AA21" s="359"/>
      <c r="AB21" s="359">
        <v>330000</v>
      </c>
      <c r="AC21" s="351"/>
      <c r="AD21" s="78">
        <f t="shared" si="0"/>
        <v>0</v>
      </c>
      <c r="AE21" s="193"/>
      <c r="AF21" s="64" t="e">
        <f>F21-AB21-AA21-Z21-#REF!-#REF!-#REF!-#REF!-#REF!-U21-T21-S21-R21-Q21-P21-O21-N21-M21-L21</f>
        <v>#REF!</v>
      </c>
    </row>
    <row r="22" spans="1:32" s="62" customFormat="1" ht="147.75" customHeight="1" x14ac:dyDescent="0.2">
      <c r="A22" s="226"/>
      <c r="B22" s="403" t="s">
        <v>580</v>
      </c>
      <c r="C22" s="226"/>
      <c r="D22" s="269" t="s">
        <v>267</v>
      </c>
      <c r="E22" s="222" t="s">
        <v>268</v>
      </c>
      <c r="F22" s="70">
        <v>4377.3599999999997</v>
      </c>
      <c r="G22" s="258">
        <v>4377.3599999999997</v>
      </c>
      <c r="H22" s="220">
        <v>0</v>
      </c>
      <c r="I22" s="180"/>
      <c r="J22" s="180"/>
      <c r="K22" s="183"/>
      <c r="L22" s="220"/>
      <c r="M22" s="180"/>
      <c r="N22" s="180"/>
      <c r="O22" s="71"/>
      <c r="P22" s="71"/>
      <c r="Q22" s="180"/>
      <c r="R22" s="180"/>
      <c r="S22" s="180"/>
      <c r="T22" s="63"/>
      <c r="U22" s="63"/>
      <c r="V22" s="63"/>
      <c r="W22" s="275">
        <v>4377.3599999999997</v>
      </c>
      <c r="X22" s="275"/>
      <c r="Y22" s="275">
        <v>0</v>
      </c>
      <c r="Z22" s="359"/>
      <c r="AA22" s="359"/>
      <c r="AB22" s="359"/>
      <c r="AC22" s="351"/>
      <c r="AD22" s="78">
        <f t="shared" si="0"/>
        <v>0</v>
      </c>
      <c r="AE22" s="193"/>
      <c r="AF22" s="64" t="e">
        <f>F22-AB22-AA22-Z22-#REF!-#REF!-#REF!-#REF!-#REF!-U22-T22-S22-R22-Q22-P22-O22-N22-M22-L22</f>
        <v>#REF!</v>
      </c>
    </row>
    <row r="23" spans="1:32" s="62" customFormat="1" ht="69.75" x14ac:dyDescent="0.2">
      <c r="A23" s="226"/>
      <c r="B23" s="403" t="s">
        <v>581</v>
      </c>
      <c r="C23" s="226"/>
      <c r="D23" s="269" t="s">
        <v>269</v>
      </c>
      <c r="E23" s="222" t="s">
        <v>448</v>
      </c>
      <c r="F23" s="188">
        <v>245000</v>
      </c>
      <c r="G23" s="259">
        <v>6215.44</v>
      </c>
      <c r="H23" s="220">
        <v>50000</v>
      </c>
      <c r="I23" s="180">
        <f>+F23-G23-H23</f>
        <v>188784.56</v>
      </c>
      <c r="J23" s="180"/>
      <c r="K23" s="183"/>
      <c r="L23" s="220"/>
      <c r="M23" s="180"/>
      <c r="N23" s="180"/>
      <c r="O23" s="71"/>
      <c r="P23" s="71"/>
      <c r="Q23" s="180"/>
      <c r="R23" s="180"/>
      <c r="S23" s="180"/>
      <c r="T23" s="63"/>
      <c r="U23" s="63"/>
      <c r="V23" s="63"/>
      <c r="W23" s="275">
        <v>32805.400000000009</v>
      </c>
      <c r="X23" s="275"/>
      <c r="Y23" s="275">
        <v>212194.6</v>
      </c>
      <c r="Z23" s="359"/>
      <c r="AA23" s="359"/>
      <c r="AB23" s="359"/>
      <c r="AC23" s="351"/>
      <c r="AD23" s="78">
        <f t="shared" si="0"/>
        <v>-2.9103830456733704E-11</v>
      </c>
      <c r="AE23" s="193"/>
      <c r="AF23" s="64" t="e">
        <f>F23-AB23-AA23-Z23-#REF!-#REF!-#REF!-#REF!-#REF!-U23-T23-S23-R23-Q23-P23-O23-N23-M23-L23</f>
        <v>#REF!</v>
      </c>
    </row>
    <row r="24" spans="1:32" s="62" customFormat="1" ht="178.5" customHeight="1" x14ac:dyDescent="0.2">
      <c r="A24" s="226"/>
      <c r="B24" s="403" t="s">
        <v>582</v>
      </c>
      <c r="C24" s="226"/>
      <c r="D24" s="269" t="s">
        <v>270</v>
      </c>
      <c r="E24" s="80" t="s">
        <v>271</v>
      </c>
      <c r="F24" s="186">
        <v>174326.85</v>
      </c>
      <c r="G24" s="258">
        <v>174326.85</v>
      </c>
      <c r="H24" s="220">
        <v>0</v>
      </c>
      <c r="I24" s="180"/>
      <c r="J24" s="180"/>
      <c r="K24" s="183"/>
      <c r="L24" s="220"/>
      <c r="M24" s="180"/>
      <c r="N24" s="180"/>
      <c r="O24" s="71"/>
      <c r="P24" s="71"/>
      <c r="Q24" s="180"/>
      <c r="R24" s="180"/>
      <c r="S24" s="180"/>
      <c r="T24" s="63"/>
      <c r="U24" s="63"/>
      <c r="V24" s="63"/>
      <c r="W24" s="275">
        <v>174326.85</v>
      </c>
      <c r="X24" s="275"/>
      <c r="Y24" s="275">
        <v>0</v>
      </c>
      <c r="Z24" s="359"/>
      <c r="AA24" s="359"/>
      <c r="AB24" s="359"/>
      <c r="AC24" s="351"/>
      <c r="AD24" s="78">
        <f t="shared" si="0"/>
        <v>0</v>
      </c>
      <c r="AE24" s="193"/>
      <c r="AF24" s="64" t="e">
        <f>F24-AB24-AA24-Z24-#REF!-#REF!-#REF!-#REF!-#REF!-U24-T24-S24-R24-Q24-P24-O24-N24-M24-L24</f>
        <v>#REF!</v>
      </c>
    </row>
    <row r="25" spans="1:32" s="62" customFormat="1" ht="179.25" customHeight="1" x14ac:dyDescent="0.2">
      <c r="A25" s="230"/>
      <c r="B25" s="403" t="s">
        <v>583</v>
      </c>
      <c r="C25" s="230"/>
      <c r="D25" s="269" t="s">
        <v>272</v>
      </c>
      <c r="E25" s="80" t="s">
        <v>273</v>
      </c>
      <c r="F25" s="77">
        <f>1632000-497399.53</f>
        <v>1134600.47</v>
      </c>
      <c r="G25" s="126">
        <v>449828.29</v>
      </c>
      <c r="H25" s="220">
        <v>684772.18</v>
      </c>
      <c r="I25" s="180"/>
      <c r="J25" s="180">
        <v>0</v>
      </c>
      <c r="K25" s="183"/>
      <c r="L25" s="220"/>
      <c r="M25" s="180"/>
      <c r="N25" s="180"/>
      <c r="O25" s="71"/>
      <c r="P25" s="71"/>
      <c r="Q25" s="180"/>
      <c r="R25" s="180"/>
      <c r="S25" s="180"/>
      <c r="T25" s="63"/>
      <c r="U25" s="63"/>
      <c r="V25" s="63"/>
      <c r="W25" s="275">
        <v>734600.47</v>
      </c>
      <c r="X25" s="275"/>
      <c r="Y25" s="275">
        <v>400000</v>
      </c>
      <c r="Z25" s="359"/>
      <c r="AA25" s="359"/>
      <c r="AB25" s="359">
        <v>0</v>
      </c>
      <c r="AC25" s="351"/>
      <c r="AD25" s="78">
        <f t="shared" si="0"/>
        <v>0</v>
      </c>
      <c r="AE25" s="193"/>
      <c r="AF25" s="64" t="e">
        <f>F25-AB25-AA25-Z25-#REF!-#REF!-#REF!-#REF!-#REF!-U25-T25-S25-R25-Q25-P25-O25-N25-M25-L25</f>
        <v>#REF!</v>
      </c>
    </row>
    <row r="26" spans="1:32" s="62" customFormat="1" ht="179.25" customHeight="1" x14ac:dyDescent="0.2">
      <c r="A26" s="230"/>
      <c r="B26" s="403" t="s">
        <v>584</v>
      </c>
      <c r="C26" s="230"/>
      <c r="D26" s="269" t="s">
        <v>275</v>
      </c>
      <c r="E26" s="80" t="s">
        <v>276</v>
      </c>
      <c r="F26" s="223">
        <v>383957.34</v>
      </c>
      <c r="G26" s="126">
        <v>383957.34</v>
      </c>
      <c r="H26" s="220">
        <v>0</v>
      </c>
      <c r="I26" s="180"/>
      <c r="J26" s="180"/>
      <c r="K26" s="183"/>
      <c r="L26" s="73"/>
      <c r="M26" s="63"/>
      <c r="N26" s="63"/>
      <c r="O26" s="79"/>
      <c r="P26" s="79"/>
      <c r="Q26" s="63"/>
      <c r="R26" s="63"/>
      <c r="S26" s="63"/>
      <c r="T26" s="63"/>
      <c r="U26" s="63"/>
      <c r="V26" s="63"/>
      <c r="W26" s="275">
        <v>383957.34</v>
      </c>
      <c r="X26" s="275"/>
      <c r="Y26" s="275">
        <v>0</v>
      </c>
      <c r="Z26" s="359"/>
      <c r="AA26" s="359"/>
      <c r="AB26" s="359"/>
      <c r="AC26" s="351"/>
      <c r="AD26" s="78">
        <f t="shared" si="0"/>
        <v>0</v>
      </c>
      <c r="AE26" s="193"/>
      <c r="AF26" s="64" t="e">
        <f>F26-AB26-AA26-Z26-#REF!-#REF!-#REF!-#REF!-#REF!-U26-T26-S26-R26-Q26-P26-O26-N26-M26-L26</f>
        <v>#REF!</v>
      </c>
    </row>
    <row r="27" spans="1:32" s="62" customFormat="1" ht="58.5" customHeight="1" x14ac:dyDescent="0.2">
      <c r="A27" s="218"/>
      <c r="B27" s="403" t="s">
        <v>585</v>
      </c>
      <c r="C27" s="218"/>
      <c r="D27" s="195" t="s">
        <v>277</v>
      </c>
      <c r="E27" s="80" t="s">
        <v>449</v>
      </c>
      <c r="F27" s="298">
        <v>19328412.48</v>
      </c>
      <c r="G27" s="127">
        <v>112659.73</v>
      </c>
      <c r="H27" s="220">
        <v>500000</v>
      </c>
      <c r="I27" s="180">
        <f>(+F27-G27-H27-K27)/2</f>
        <v>8657876.375</v>
      </c>
      <c r="J27" s="180">
        <f>+I27</f>
        <v>8657876.375</v>
      </c>
      <c r="K27" s="183">
        <v>1400000</v>
      </c>
      <c r="L27" s="73"/>
      <c r="M27" s="63"/>
      <c r="N27" s="63">
        <v>10000000</v>
      </c>
      <c r="O27" s="72"/>
      <c r="P27" s="72"/>
      <c r="Q27" s="63"/>
      <c r="R27" s="63"/>
      <c r="S27" s="63"/>
      <c r="T27" s="63"/>
      <c r="U27" s="63"/>
      <c r="V27" s="63"/>
      <c r="W27" s="275">
        <v>615177.77</v>
      </c>
      <c r="X27" s="275"/>
      <c r="Y27" s="275">
        <v>8713234.7100000009</v>
      </c>
      <c r="Z27" s="359"/>
      <c r="AA27" s="359"/>
      <c r="AB27" s="359"/>
      <c r="AC27" s="351"/>
      <c r="AD27" s="78">
        <f t="shared" si="0"/>
        <v>0</v>
      </c>
      <c r="AE27" s="193"/>
      <c r="AF27" s="64" t="e">
        <f>F27-AB27-AA27-Z27-#REF!-#REF!-#REF!-#REF!-#REF!-U27-T27-S27-R27-Q27-P27-O27-N27-M27-L27</f>
        <v>#REF!</v>
      </c>
    </row>
    <row r="28" spans="1:32" s="62" customFormat="1" ht="73.5" customHeight="1" x14ac:dyDescent="0.2">
      <c r="A28" s="218"/>
      <c r="B28" s="403" t="s">
        <v>586</v>
      </c>
      <c r="C28" s="218"/>
      <c r="D28" s="269" t="s">
        <v>279</v>
      </c>
      <c r="E28" s="222" t="s">
        <v>280</v>
      </c>
      <c r="F28" s="196">
        <v>360000</v>
      </c>
      <c r="G28" s="222"/>
      <c r="H28" s="220">
        <v>0</v>
      </c>
      <c r="I28" s="180"/>
      <c r="J28" s="180"/>
      <c r="K28" s="183">
        <f>+F28</f>
        <v>360000</v>
      </c>
      <c r="L28" s="220"/>
      <c r="M28" s="180"/>
      <c r="N28" s="180"/>
      <c r="O28" s="71"/>
      <c r="P28" s="71"/>
      <c r="Q28" s="180"/>
      <c r="R28" s="180"/>
      <c r="S28" s="180"/>
      <c r="T28" s="63"/>
      <c r="U28" s="63"/>
      <c r="V28" s="63"/>
      <c r="W28" s="275">
        <v>0</v>
      </c>
      <c r="X28" s="275"/>
      <c r="Y28" s="275">
        <v>0</v>
      </c>
      <c r="Z28" s="359"/>
      <c r="AA28" s="359"/>
      <c r="AB28" s="359">
        <v>360000</v>
      </c>
      <c r="AC28" s="351"/>
      <c r="AD28" s="78">
        <f t="shared" si="0"/>
        <v>0</v>
      </c>
      <c r="AE28" s="193"/>
      <c r="AF28" s="64" t="e">
        <f>F28-AB28-AA28-Z28-#REF!-#REF!-#REF!-#REF!-#REF!-U28-T28-S28-R28-Q28-P28-O28-N28-M28-L28</f>
        <v>#REF!</v>
      </c>
    </row>
    <row r="29" spans="1:32" s="62" customFormat="1" ht="69.75" x14ac:dyDescent="0.2">
      <c r="A29" s="218"/>
      <c r="B29" s="403" t="s">
        <v>587</v>
      </c>
      <c r="C29" s="218"/>
      <c r="D29" s="269" t="s">
        <v>281</v>
      </c>
      <c r="E29" s="222" t="s">
        <v>282</v>
      </c>
      <c r="F29" s="70">
        <v>1250000</v>
      </c>
      <c r="G29" s="244">
        <v>40506.18</v>
      </c>
      <c r="H29" s="220">
        <v>315000</v>
      </c>
      <c r="I29" s="180">
        <v>894493.82</v>
      </c>
      <c r="J29" s="180"/>
      <c r="K29" s="183"/>
      <c r="L29" s="220"/>
      <c r="M29" s="180"/>
      <c r="N29" s="180"/>
      <c r="O29" s="71"/>
      <c r="P29" s="71"/>
      <c r="Q29" s="180"/>
      <c r="R29" s="180"/>
      <c r="S29" s="180">
        <v>935497.84</v>
      </c>
      <c r="T29" s="63"/>
      <c r="U29" s="63"/>
      <c r="V29" s="63"/>
      <c r="W29" s="275">
        <v>214502.15999999997</v>
      </c>
      <c r="X29" s="275"/>
      <c r="Y29" s="275">
        <v>100000</v>
      </c>
      <c r="Z29" s="359"/>
      <c r="AA29" s="359"/>
      <c r="AB29" s="359"/>
      <c r="AC29" s="351"/>
      <c r="AD29" s="78">
        <f t="shared" si="0"/>
        <v>5.8207660913467407E-11</v>
      </c>
      <c r="AE29" s="193"/>
      <c r="AF29" s="64" t="e">
        <f>F29-AB29-AA29-Z29-#REF!-#REF!-#REF!-#REF!-#REF!-U29-T29-S29-R29-Q29-P29-O29-N29-M29-L29</f>
        <v>#REF!</v>
      </c>
    </row>
    <row r="30" spans="1:32" s="62" customFormat="1" ht="76.5" customHeight="1" x14ac:dyDescent="0.2">
      <c r="A30" s="218"/>
      <c r="B30" s="403" t="s">
        <v>588</v>
      </c>
      <c r="C30" s="218"/>
      <c r="D30" s="269" t="s">
        <v>283</v>
      </c>
      <c r="E30" s="222" t="s">
        <v>284</v>
      </c>
      <c r="F30" s="70">
        <v>420000</v>
      </c>
      <c r="G30" s="225"/>
      <c r="H30" s="220">
        <v>0</v>
      </c>
      <c r="I30" s="180"/>
      <c r="J30" s="180"/>
      <c r="K30" s="183">
        <f>+F30</f>
        <v>420000</v>
      </c>
      <c r="L30" s="220"/>
      <c r="M30" s="180"/>
      <c r="N30" s="180"/>
      <c r="O30" s="71"/>
      <c r="P30" s="71"/>
      <c r="Q30" s="180"/>
      <c r="R30" s="180"/>
      <c r="S30" s="180"/>
      <c r="T30" s="63"/>
      <c r="U30" s="63"/>
      <c r="V30" s="63"/>
      <c r="W30" s="275">
        <v>0</v>
      </c>
      <c r="X30" s="275"/>
      <c r="Y30" s="275">
        <v>0</v>
      </c>
      <c r="Z30" s="359"/>
      <c r="AA30" s="359"/>
      <c r="AB30" s="359">
        <v>420000</v>
      </c>
      <c r="AC30" s="351"/>
      <c r="AD30" s="78">
        <f t="shared" si="0"/>
        <v>0</v>
      </c>
      <c r="AE30" s="193"/>
      <c r="AF30" s="64" t="e">
        <f>F30-AB30-AA30-Z30-#REF!-#REF!-#REF!-#REF!-#REF!-U30-T30-S30-R30-Q30-P30-O30-N30-M30-L30</f>
        <v>#REF!</v>
      </c>
    </row>
    <row r="31" spans="1:32" s="62" customFormat="1" ht="76.5" customHeight="1" x14ac:dyDescent="0.2">
      <c r="A31" s="218"/>
      <c r="B31" s="403"/>
      <c r="C31" s="218"/>
      <c r="D31" s="269" t="s">
        <v>474</v>
      </c>
      <c r="E31" s="80" t="s">
        <v>485</v>
      </c>
      <c r="F31" s="70">
        <v>286000</v>
      </c>
      <c r="G31" s="225"/>
      <c r="H31" s="299">
        <v>286000</v>
      </c>
      <c r="I31" s="180"/>
      <c r="J31" s="180"/>
      <c r="K31" s="183"/>
      <c r="L31" s="220"/>
      <c r="M31" s="180"/>
      <c r="N31" s="180"/>
      <c r="O31" s="71"/>
      <c r="P31" s="71"/>
      <c r="Q31" s="180"/>
      <c r="R31" s="180"/>
      <c r="S31" s="180"/>
      <c r="T31" s="63"/>
      <c r="U31" s="63"/>
      <c r="V31" s="63"/>
      <c r="W31" s="275">
        <v>0</v>
      </c>
      <c r="X31" s="275"/>
      <c r="Y31" s="275">
        <v>286000</v>
      </c>
      <c r="Z31" s="359"/>
      <c r="AA31" s="359"/>
      <c r="AB31" s="359"/>
      <c r="AC31" s="351"/>
      <c r="AD31" s="78">
        <f t="shared" si="0"/>
        <v>0</v>
      </c>
      <c r="AE31" s="193"/>
      <c r="AF31" s="64" t="e">
        <f>F31-AB31-AA31-Z31-#REF!-#REF!-#REF!-#REF!-#REF!-U31-T31-S31-R31-Q31-P31-O31-N31-M31-L31</f>
        <v>#REF!</v>
      </c>
    </row>
    <row r="32" spans="1:32" s="62" customFormat="1" ht="76.5" customHeight="1" x14ac:dyDescent="0.2">
      <c r="A32" s="218"/>
      <c r="B32" s="403" t="s">
        <v>589</v>
      </c>
      <c r="C32" s="218"/>
      <c r="D32" s="269" t="s">
        <v>475</v>
      </c>
      <c r="E32" s="80" t="s">
        <v>278</v>
      </c>
      <c r="F32" s="70">
        <v>350000</v>
      </c>
      <c r="G32" s="225">
        <v>0</v>
      </c>
      <c r="H32" s="220">
        <v>350000</v>
      </c>
      <c r="I32" s="180"/>
      <c r="J32" s="180"/>
      <c r="K32" s="183"/>
      <c r="L32" s="220"/>
      <c r="M32" s="180"/>
      <c r="N32" s="180"/>
      <c r="O32" s="71"/>
      <c r="P32" s="71"/>
      <c r="Q32" s="180"/>
      <c r="R32" s="180"/>
      <c r="S32" s="180"/>
      <c r="T32" s="63"/>
      <c r="U32" s="63"/>
      <c r="V32" s="63"/>
      <c r="W32" s="275">
        <v>0</v>
      </c>
      <c r="X32" s="275"/>
      <c r="Y32" s="275">
        <v>350000</v>
      </c>
      <c r="Z32" s="359"/>
      <c r="AA32" s="359"/>
      <c r="AB32" s="359"/>
      <c r="AC32" s="351"/>
      <c r="AD32" s="78">
        <f t="shared" si="0"/>
        <v>0</v>
      </c>
      <c r="AE32" s="193"/>
      <c r="AF32" s="64" t="e">
        <f>F32-AB32-AA32-Z32-#REF!-#REF!-#REF!-#REF!-#REF!-U32-T32-S32-R32-Q32-P32-O32-N32-M32-L32</f>
        <v>#REF!</v>
      </c>
    </row>
    <row r="33" spans="1:32" s="62" customFormat="1" ht="76.5" customHeight="1" x14ac:dyDescent="0.2">
      <c r="A33" s="218"/>
      <c r="B33" s="403"/>
      <c r="C33" s="218"/>
      <c r="D33" s="269" t="s">
        <v>476</v>
      </c>
      <c r="E33" s="80" t="s">
        <v>486</v>
      </c>
      <c r="F33" s="70">
        <v>375000</v>
      </c>
      <c r="G33" s="225"/>
      <c r="H33" s="299">
        <v>375000</v>
      </c>
      <c r="I33" s="180"/>
      <c r="J33" s="180"/>
      <c r="K33" s="183"/>
      <c r="L33" s="220"/>
      <c r="M33" s="180"/>
      <c r="N33" s="180"/>
      <c r="O33" s="71"/>
      <c r="P33" s="71"/>
      <c r="Q33" s="180"/>
      <c r="R33" s="180"/>
      <c r="S33" s="180"/>
      <c r="T33" s="63"/>
      <c r="U33" s="63"/>
      <c r="V33" s="63"/>
      <c r="W33" s="275">
        <v>0</v>
      </c>
      <c r="X33" s="275"/>
      <c r="Y33" s="275">
        <v>375000</v>
      </c>
      <c r="Z33" s="359"/>
      <c r="AA33" s="359"/>
      <c r="AB33" s="359"/>
      <c r="AC33" s="351"/>
      <c r="AD33" s="78">
        <f t="shared" si="0"/>
        <v>0</v>
      </c>
      <c r="AE33" s="193"/>
      <c r="AF33" s="64" t="e">
        <f>F33-AB33-AA33-Z33-#REF!-#REF!-#REF!-#REF!-#REF!-U33-T33-S33-R33-Q33-P33-O33-N33-M33-L33</f>
        <v>#REF!</v>
      </c>
    </row>
    <row r="34" spans="1:32" s="62" customFormat="1" ht="76.5" customHeight="1" x14ac:dyDescent="0.2">
      <c r="A34" s="218"/>
      <c r="B34" s="403"/>
      <c r="C34" s="218"/>
      <c r="D34" s="269" t="s">
        <v>477</v>
      </c>
      <c r="E34" s="80" t="s">
        <v>452</v>
      </c>
      <c r="F34" s="70">
        <v>500000</v>
      </c>
      <c r="G34" s="225"/>
      <c r="H34" s="220">
        <v>500000</v>
      </c>
      <c r="I34" s="180"/>
      <c r="J34" s="180"/>
      <c r="K34" s="183"/>
      <c r="L34" s="220"/>
      <c r="M34" s="180"/>
      <c r="N34" s="180"/>
      <c r="O34" s="71"/>
      <c r="P34" s="71"/>
      <c r="Q34" s="180"/>
      <c r="R34" s="180"/>
      <c r="S34" s="180"/>
      <c r="T34" s="63"/>
      <c r="U34" s="63"/>
      <c r="V34" s="63"/>
      <c r="W34" s="275">
        <v>0</v>
      </c>
      <c r="X34" s="275"/>
      <c r="Y34" s="275">
        <v>500000</v>
      </c>
      <c r="Z34" s="359"/>
      <c r="AA34" s="359"/>
      <c r="AB34" s="359"/>
      <c r="AC34" s="351"/>
      <c r="AD34" s="78">
        <f t="shared" si="0"/>
        <v>0</v>
      </c>
      <c r="AE34" s="193"/>
      <c r="AF34" s="64" t="e">
        <f>F34-AB34-AA34-Z34-#REF!-#REF!-#REF!-#REF!-#REF!-U34-T34-S34-R34-Q34-P34-O34-N34-M34-L34</f>
        <v>#REF!</v>
      </c>
    </row>
    <row r="35" spans="1:32" s="62" customFormat="1" ht="76.5" customHeight="1" x14ac:dyDescent="0.2">
      <c r="A35" s="218"/>
      <c r="B35" s="403"/>
      <c r="C35" s="218"/>
      <c r="D35" s="269" t="s">
        <v>478</v>
      </c>
      <c r="E35" s="80" t="s">
        <v>453</v>
      </c>
      <c r="F35" s="70">
        <v>250000</v>
      </c>
      <c r="G35" s="225"/>
      <c r="H35" s="220">
        <v>250000</v>
      </c>
      <c r="I35" s="180"/>
      <c r="J35" s="180"/>
      <c r="K35" s="183"/>
      <c r="L35" s="220"/>
      <c r="M35" s="180"/>
      <c r="N35" s="180"/>
      <c r="O35" s="71"/>
      <c r="P35" s="71"/>
      <c r="Q35" s="180"/>
      <c r="R35" s="180"/>
      <c r="S35" s="180"/>
      <c r="T35" s="63"/>
      <c r="U35" s="63"/>
      <c r="V35" s="63"/>
      <c r="W35" s="275">
        <v>0</v>
      </c>
      <c r="X35" s="275"/>
      <c r="Y35" s="275">
        <v>250000</v>
      </c>
      <c r="Z35" s="359"/>
      <c r="AA35" s="359"/>
      <c r="AB35" s="359"/>
      <c r="AC35" s="351"/>
      <c r="AD35" s="78">
        <f t="shared" si="0"/>
        <v>0</v>
      </c>
      <c r="AE35" s="193"/>
      <c r="AF35" s="64" t="e">
        <f>F35-AB35-AA35-Z35-#REF!-#REF!-#REF!-#REF!-#REF!-U35-T35-S35-R35-Q35-P35-O35-N35-M35-L35</f>
        <v>#REF!</v>
      </c>
    </row>
    <row r="36" spans="1:32" s="62" customFormat="1" ht="99.75" customHeight="1" x14ac:dyDescent="0.2">
      <c r="A36" s="218"/>
      <c r="B36" s="403"/>
      <c r="C36" s="218"/>
      <c r="D36" s="269" t="s">
        <v>285</v>
      </c>
      <c r="E36" s="80" t="s">
        <v>450</v>
      </c>
      <c r="F36" s="70">
        <v>600000</v>
      </c>
      <c r="G36" s="225"/>
      <c r="H36" s="220">
        <v>160000</v>
      </c>
      <c r="I36" s="180">
        <v>300000</v>
      </c>
      <c r="J36" s="180">
        <f>+F36-H36-I36</f>
        <v>140000</v>
      </c>
      <c r="K36" s="183"/>
      <c r="L36" s="220"/>
      <c r="M36" s="180"/>
      <c r="N36" s="180"/>
      <c r="O36" s="71"/>
      <c r="P36" s="71"/>
      <c r="Q36" s="180"/>
      <c r="R36" s="180"/>
      <c r="S36" s="180">
        <v>0</v>
      </c>
      <c r="T36" s="63"/>
      <c r="U36" s="63"/>
      <c r="V36" s="63"/>
      <c r="W36" s="275">
        <v>0</v>
      </c>
      <c r="X36" s="275"/>
      <c r="Y36" s="275">
        <v>600000</v>
      </c>
      <c r="Z36" s="359"/>
      <c r="AA36" s="359"/>
      <c r="AB36" s="359"/>
      <c r="AC36" s="351"/>
      <c r="AD36" s="78">
        <f t="shared" si="0"/>
        <v>0</v>
      </c>
      <c r="AE36" s="193"/>
      <c r="AF36" s="64" t="e">
        <f>F36-AB36-AA36-Z36-#REF!-#REF!-#REF!-#REF!-#REF!-U36-T36-S36-R36-Q36-P36-O36-N36-M36-L36</f>
        <v>#REF!</v>
      </c>
    </row>
    <row r="37" spans="1:32" s="62" customFormat="1" ht="99.75" customHeight="1" thickBot="1" x14ac:dyDescent="0.25">
      <c r="A37" s="231"/>
      <c r="B37" s="403" t="s">
        <v>590</v>
      </c>
      <c r="C37" s="303"/>
      <c r="D37" s="269" t="s">
        <v>286</v>
      </c>
      <c r="E37" s="255" t="s">
        <v>135</v>
      </c>
      <c r="F37" s="70">
        <v>100000</v>
      </c>
      <c r="G37" s="251">
        <v>0</v>
      </c>
      <c r="H37" s="257">
        <v>50000</v>
      </c>
      <c r="I37" s="252">
        <f>+F37-H37</f>
        <v>50000</v>
      </c>
      <c r="J37" s="252"/>
      <c r="K37" s="253"/>
      <c r="L37" s="81"/>
      <c r="M37" s="76"/>
      <c r="N37" s="76"/>
      <c r="O37" s="82"/>
      <c r="P37" s="82"/>
      <c r="Q37" s="76"/>
      <c r="R37" s="76"/>
      <c r="S37" s="76"/>
      <c r="T37" s="65"/>
      <c r="U37" s="65"/>
      <c r="V37" s="65"/>
      <c r="W37" s="275">
        <v>20000</v>
      </c>
      <c r="X37" s="275"/>
      <c r="Y37" s="275">
        <v>80000</v>
      </c>
      <c r="Z37" s="366"/>
      <c r="AA37" s="366"/>
      <c r="AB37" s="366"/>
      <c r="AC37" s="81"/>
      <c r="AD37" s="78">
        <f t="shared" si="0"/>
        <v>0</v>
      </c>
      <c r="AE37" s="193"/>
      <c r="AF37" s="64" t="e">
        <f>F37-AB37-AA37-Z37-#REF!-#REF!-#REF!-#REF!-#REF!-U37-T37-S37-R37-Q37-P37-O37-N37-M37-L37</f>
        <v>#REF!</v>
      </c>
    </row>
    <row r="38" spans="1:32" s="62" customFormat="1" ht="41.25" customHeight="1" thickBot="1" x14ac:dyDescent="0.25">
      <c r="A38" s="232"/>
      <c r="B38" s="232"/>
      <c r="C38" s="232"/>
      <c r="D38" s="233"/>
      <c r="E38" s="197" t="s">
        <v>451</v>
      </c>
      <c r="F38" s="198">
        <f>SUM(F11:F37)</f>
        <v>206416913.59</v>
      </c>
      <c r="G38" s="198">
        <f t="shared" ref="G38:H38" si="1">SUM(G11:G37)</f>
        <v>157494742.02000001</v>
      </c>
      <c r="H38" s="198">
        <f t="shared" si="1"/>
        <v>10224039.02</v>
      </c>
      <c r="I38" s="198">
        <f>SUM(I11:I37)</f>
        <v>15135193.984999999</v>
      </c>
      <c r="J38" s="198">
        <f t="shared" ref="J38:AD38" si="2">SUM(J11:J37)</f>
        <v>12033568.015000001</v>
      </c>
      <c r="K38" s="198">
        <f t="shared" si="2"/>
        <v>11529370.550000001</v>
      </c>
      <c r="L38" s="198">
        <f t="shared" si="2"/>
        <v>478800</v>
      </c>
      <c r="M38" s="198">
        <f t="shared" si="2"/>
        <v>1363800</v>
      </c>
      <c r="N38" s="198">
        <f t="shared" si="2"/>
        <v>52406636.420000002</v>
      </c>
      <c r="O38" s="198">
        <f t="shared" si="2"/>
        <v>0</v>
      </c>
      <c r="P38" s="198">
        <f t="shared" si="2"/>
        <v>0</v>
      </c>
      <c r="Q38" s="198">
        <f t="shared" si="2"/>
        <v>13979667.33</v>
      </c>
      <c r="R38" s="198">
        <f t="shared" si="2"/>
        <v>0</v>
      </c>
      <c r="S38" s="198">
        <f t="shared" si="2"/>
        <v>25940713.34</v>
      </c>
      <c r="T38" s="198">
        <f t="shared" si="2"/>
        <v>0</v>
      </c>
      <c r="U38" s="198">
        <f t="shared" si="2"/>
        <v>0</v>
      </c>
      <c r="V38" s="198">
        <f t="shared" si="2"/>
        <v>0</v>
      </c>
      <c r="W38" s="198">
        <f t="shared" si="2"/>
        <v>6258258.7799999993</v>
      </c>
      <c r="X38" s="198">
        <f t="shared" si="2"/>
        <v>0</v>
      </c>
      <c r="Y38" s="198">
        <f t="shared" si="2"/>
        <v>20407770.850000001</v>
      </c>
      <c r="Z38" s="198">
        <f t="shared" si="2"/>
        <v>7012083.8100000005</v>
      </c>
      <c r="AA38" s="198">
        <f t="shared" si="2"/>
        <v>68639812.50999999</v>
      </c>
      <c r="AB38" s="198">
        <f t="shared" si="2"/>
        <v>9929370.5500000007</v>
      </c>
      <c r="AC38" s="198"/>
      <c r="AD38" s="198">
        <f t="shared" si="2"/>
        <v>1.5275873010978103E-8</v>
      </c>
      <c r="AE38" s="198"/>
      <c r="AF38" s="198" t="e">
        <f t="shared" ref="AF38" si="3">SUM(AF11:AF37)</f>
        <v>#REF!</v>
      </c>
    </row>
    <row r="39" spans="1:32" s="62" customFormat="1" ht="33.75" customHeight="1" thickBot="1" x14ac:dyDescent="0.25">
      <c r="A39" s="234"/>
      <c r="B39" s="234"/>
      <c r="C39" s="234"/>
      <c r="D39" s="21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2"/>
      <c r="AD39" s="64"/>
      <c r="AE39" s="193"/>
      <c r="AF39" s="37"/>
    </row>
    <row r="40" spans="1:32" ht="27" hidden="1" customHeight="1" x14ac:dyDescent="0.2">
      <c r="D40" s="212"/>
      <c r="E40" s="84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F40" s="83"/>
    </row>
    <row r="41" spans="1:32" ht="27" hidden="1" customHeight="1" x14ac:dyDescent="0.2">
      <c r="D41" s="212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F41" s="29"/>
    </row>
    <row r="42" spans="1:32" ht="324" hidden="1" customHeight="1" x14ac:dyDescent="0.2">
      <c r="D42" s="235" t="s">
        <v>287</v>
      </c>
      <c r="E42" s="236" t="s">
        <v>288</v>
      </c>
      <c r="F42" s="237">
        <v>29000000</v>
      </c>
      <c r="G42" s="238">
        <v>19457475.600000001</v>
      </c>
      <c r="H42" s="238">
        <v>9542524.4000000004</v>
      </c>
      <c r="I42" s="238">
        <v>0</v>
      </c>
      <c r="J42" s="238">
        <v>0</v>
      </c>
      <c r="K42" s="238">
        <v>0</v>
      </c>
      <c r="L42" s="239">
        <v>0</v>
      </c>
      <c r="M42" s="239"/>
      <c r="N42" s="239">
        <v>0</v>
      </c>
      <c r="O42" s="240"/>
      <c r="P42" s="240"/>
      <c r="Q42" s="239">
        <v>11854703.949999999</v>
      </c>
      <c r="R42" s="239">
        <v>0</v>
      </c>
      <c r="S42" s="239"/>
      <c r="T42" s="239"/>
      <c r="U42" s="239"/>
      <c r="V42" s="239"/>
      <c r="W42" s="276"/>
      <c r="X42" s="276"/>
      <c r="Y42" s="276"/>
      <c r="Z42" s="240"/>
      <c r="AA42" s="239">
        <v>0</v>
      </c>
      <c r="AB42" s="239">
        <v>0</v>
      </c>
      <c r="AC42" s="363"/>
      <c r="AD42" s="239"/>
      <c r="AF42" s="239"/>
    </row>
    <row r="43" spans="1:32" ht="324" hidden="1" customHeight="1" x14ac:dyDescent="0.2">
      <c r="D43" s="241" t="s">
        <v>289</v>
      </c>
      <c r="E43" s="85" t="s">
        <v>290</v>
      </c>
      <c r="F43" s="86">
        <v>1500000</v>
      </c>
      <c r="G43" s="87">
        <v>635705.16</v>
      </c>
      <c r="H43" s="56">
        <v>422985.97</v>
      </c>
      <c r="I43" s="55">
        <v>441308.88</v>
      </c>
      <c r="J43" s="55"/>
      <c r="K43" s="57">
        <v>0</v>
      </c>
      <c r="L43" s="88">
        <v>1425000</v>
      </c>
      <c r="M43" s="88"/>
      <c r="N43" s="88">
        <v>0</v>
      </c>
      <c r="O43" s="90"/>
      <c r="P43" s="90"/>
      <c r="Q43" s="88">
        <v>0</v>
      </c>
      <c r="R43" s="88">
        <v>0</v>
      </c>
      <c r="S43" s="88"/>
      <c r="T43" s="91"/>
      <c r="U43" s="91"/>
      <c r="V43" s="91"/>
      <c r="W43" s="91"/>
      <c r="X43" s="91"/>
      <c r="Y43" s="91"/>
      <c r="Z43" s="89"/>
      <c r="AA43" s="92">
        <v>0</v>
      </c>
      <c r="AB43" s="92">
        <v>0</v>
      </c>
      <c r="AC43" s="92"/>
      <c r="AD43" s="92"/>
      <c r="AF43" s="92"/>
    </row>
    <row r="44" spans="1:32" s="41" customFormat="1" ht="46.5" hidden="1" customHeight="1" x14ac:dyDescent="0.2">
      <c r="A44" s="242"/>
      <c r="B44" s="242"/>
      <c r="C44" s="242"/>
      <c r="D44" s="243" t="s">
        <v>270</v>
      </c>
      <c r="E44" s="222" t="s">
        <v>291</v>
      </c>
      <c r="F44" s="244">
        <v>2865299</v>
      </c>
      <c r="G44" s="225"/>
      <c r="H44" s="220">
        <v>837299</v>
      </c>
      <c r="I44" s="180">
        <v>1014000</v>
      </c>
      <c r="J44" s="180">
        <v>1014000</v>
      </c>
      <c r="K44" s="183">
        <v>0</v>
      </c>
      <c r="L44" s="245">
        <v>0</v>
      </c>
      <c r="M44" s="245"/>
      <c r="N44" s="245">
        <v>0</v>
      </c>
      <c r="O44" s="93"/>
      <c r="P44" s="93"/>
      <c r="Q44" s="245">
        <v>0</v>
      </c>
      <c r="R44" s="245">
        <v>0</v>
      </c>
      <c r="S44" s="245"/>
      <c r="T44" s="94"/>
      <c r="U44" s="94"/>
      <c r="V44" s="94"/>
      <c r="W44" s="277"/>
      <c r="X44" s="277"/>
      <c r="Y44" s="277"/>
      <c r="Z44" s="246"/>
      <c r="AA44" s="95">
        <v>0</v>
      </c>
      <c r="AB44" s="95">
        <v>0</v>
      </c>
      <c r="AC44" s="364"/>
      <c r="AD44" s="95"/>
      <c r="AF44" s="95"/>
    </row>
    <row r="45" spans="1:32" s="41" customFormat="1" ht="46.5" hidden="1" customHeight="1" x14ac:dyDescent="0.2">
      <c r="A45" s="242"/>
      <c r="B45" s="242"/>
      <c r="C45" s="242"/>
      <c r="D45" s="243" t="s">
        <v>274</v>
      </c>
      <c r="E45" s="222" t="s">
        <v>292</v>
      </c>
      <c r="F45" s="244">
        <v>900000</v>
      </c>
      <c r="G45" s="225">
        <v>164843.76</v>
      </c>
      <c r="H45" s="220">
        <v>135156.24</v>
      </c>
      <c r="I45" s="180">
        <v>300000</v>
      </c>
      <c r="J45" s="180">
        <v>300000</v>
      </c>
      <c r="K45" s="183">
        <v>0</v>
      </c>
      <c r="L45" s="245">
        <v>0</v>
      </c>
      <c r="M45" s="245"/>
      <c r="N45" s="245">
        <v>0</v>
      </c>
      <c r="O45" s="93"/>
      <c r="P45" s="93"/>
      <c r="Q45" s="245">
        <v>0</v>
      </c>
      <c r="R45" s="245">
        <v>0</v>
      </c>
      <c r="S45" s="245"/>
      <c r="T45" s="94"/>
      <c r="U45" s="94"/>
      <c r="V45" s="94"/>
      <c r="W45" s="277"/>
      <c r="X45" s="277"/>
      <c r="Y45" s="277"/>
      <c r="Z45" s="246"/>
      <c r="AA45" s="95">
        <v>0</v>
      </c>
      <c r="AB45" s="95">
        <v>0</v>
      </c>
      <c r="AC45" s="364"/>
      <c r="AD45" s="95"/>
      <c r="AF45" s="95"/>
    </row>
    <row r="46" spans="1:32" s="41" customFormat="1" ht="46.5" hidden="1" customHeight="1" x14ac:dyDescent="0.2">
      <c r="A46" s="242"/>
      <c r="B46" s="242"/>
      <c r="C46" s="242"/>
      <c r="D46" s="243" t="s">
        <v>275</v>
      </c>
      <c r="E46" s="222" t="s">
        <v>293</v>
      </c>
      <c r="F46" s="244">
        <v>300000</v>
      </c>
      <c r="G46" s="225"/>
      <c r="H46" s="220">
        <v>300000</v>
      </c>
      <c r="I46" s="180">
        <v>0</v>
      </c>
      <c r="J46" s="180">
        <v>0</v>
      </c>
      <c r="K46" s="183">
        <v>0</v>
      </c>
      <c r="L46" s="245">
        <v>0</v>
      </c>
      <c r="M46" s="245"/>
      <c r="N46" s="245">
        <v>0</v>
      </c>
      <c r="O46" s="93"/>
      <c r="P46" s="93"/>
      <c r="Q46" s="245">
        <v>0</v>
      </c>
      <c r="R46" s="245">
        <v>0</v>
      </c>
      <c r="S46" s="245"/>
      <c r="T46" s="94"/>
      <c r="U46" s="94"/>
      <c r="V46" s="94"/>
      <c r="W46" s="277"/>
      <c r="X46" s="277"/>
      <c r="Y46" s="277"/>
      <c r="Z46" s="246"/>
      <c r="AA46" s="95">
        <v>0</v>
      </c>
      <c r="AB46" s="95">
        <v>0</v>
      </c>
      <c r="AC46" s="364"/>
      <c r="AD46" s="95"/>
      <c r="AF46" s="95"/>
    </row>
    <row r="47" spans="1:32" s="41" customFormat="1" ht="27" hidden="1" customHeight="1" x14ac:dyDescent="0.2">
      <c r="A47" s="242"/>
      <c r="B47" s="242"/>
      <c r="C47" s="242"/>
      <c r="D47" s="243" t="s">
        <v>272</v>
      </c>
      <c r="E47" s="222" t="s">
        <v>294</v>
      </c>
      <c r="F47" s="244">
        <v>1200000</v>
      </c>
      <c r="G47" s="225"/>
      <c r="H47" s="220">
        <v>400000</v>
      </c>
      <c r="I47" s="180">
        <v>400000</v>
      </c>
      <c r="J47" s="180">
        <v>400000</v>
      </c>
      <c r="K47" s="183">
        <v>0</v>
      </c>
      <c r="L47" s="245">
        <v>0</v>
      </c>
      <c r="M47" s="245"/>
      <c r="N47" s="245">
        <v>0</v>
      </c>
      <c r="O47" s="93"/>
      <c r="P47" s="93"/>
      <c r="Q47" s="245">
        <v>0</v>
      </c>
      <c r="R47" s="245">
        <v>0</v>
      </c>
      <c r="S47" s="245"/>
      <c r="T47" s="94"/>
      <c r="U47" s="94"/>
      <c r="V47" s="94"/>
      <c r="W47" s="277"/>
      <c r="X47" s="277"/>
      <c r="Y47" s="277"/>
      <c r="Z47" s="246"/>
      <c r="AA47" s="95">
        <v>0</v>
      </c>
      <c r="AB47" s="95">
        <v>0</v>
      </c>
      <c r="AC47" s="364"/>
      <c r="AD47" s="95"/>
      <c r="AF47" s="95"/>
    </row>
    <row r="48" spans="1:32" s="41" customFormat="1" ht="27" hidden="1" customHeight="1" x14ac:dyDescent="0.2">
      <c r="A48" s="242"/>
      <c r="B48" s="242"/>
      <c r="C48" s="242"/>
      <c r="D48" s="243" t="s">
        <v>295</v>
      </c>
      <c r="E48" s="222" t="s">
        <v>296</v>
      </c>
      <c r="F48" s="244">
        <v>800000</v>
      </c>
      <c r="G48" s="225">
        <v>39221.21</v>
      </c>
      <c r="H48" s="220">
        <v>360778.79</v>
      </c>
      <c r="I48" s="180">
        <v>200000</v>
      </c>
      <c r="J48" s="180">
        <v>200000</v>
      </c>
      <c r="K48" s="183">
        <v>0</v>
      </c>
      <c r="L48" s="245">
        <v>0</v>
      </c>
      <c r="M48" s="245"/>
      <c r="N48" s="245">
        <v>0</v>
      </c>
      <c r="O48" s="93"/>
      <c r="P48" s="93"/>
      <c r="Q48" s="245">
        <v>0</v>
      </c>
      <c r="R48" s="245">
        <v>0</v>
      </c>
      <c r="S48" s="245"/>
      <c r="T48" s="94"/>
      <c r="U48" s="94"/>
      <c r="V48" s="94"/>
      <c r="W48" s="277"/>
      <c r="X48" s="277"/>
      <c r="Y48" s="277"/>
      <c r="Z48" s="246"/>
      <c r="AA48" s="95">
        <v>0</v>
      </c>
      <c r="AB48" s="95">
        <v>0</v>
      </c>
      <c r="AC48" s="364"/>
      <c r="AD48" s="95"/>
      <c r="AF48" s="95"/>
    </row>
    <row r="49" spans="1:32" s="41" customFormat="1" ht="69.75" hidden="1" customHeight="1" x14ac:dyDescent="0.2">
      <c r="A49" s="242"/>
      <c r="B49" s="242"/>
      <c r="C49" s="242"/>
      <c r="D49" s="243" t="s">
        <v>297</v>
      </c>
      <c r="E49" s="247" t="s">
        <v>298</v>
      </c>
      <c r="F49" s="244">
        <v>3900000</v>
      </c>
      <c r="G49" s="225">
        <v>1025853.11</v>
      </c>
      <c r="H49" s="220">
        <v>2874146.89</v>
      </c>
      <c r="I49" s="180">
        <v>0</v>
      </c>
      <c r="J49" s="180">
        <v>0</v>
      </c>
      <c r="K49" s="183">
        <v>0</v>
      </c>
      <c r="L49" s="245">
        <v>0</v>
      </c>
      <c r="M49" s="245"/>
      <c r="N49" s="245">
        <v>0</v>
      </c>
      <c r="O49" s="93"/>
      <c r="P49" s="93"/>
      <c r="Q49" s="245">
        <v>1025853.11</v>
      </c>
      <c r="R49" s="245">
        <v>0</v>
      </c>
      <c r="S49" s="245"/>
      <c r="T49" s="94"/>
      <c r="U49" s="94"/>
      <c r="V49" s="94"/>
      <c r="W49" s="277"/>
      <c r="X49" s="277"/>
      <c r="Y49" s="277"/>
      <c r="Z49" s="246"/>
      <c r="AA49" s="95">
        <v>0</v>
      </c>
      <c r="AB49" s="95">
        <v>0</v>
      </c>
      <c r="AC49" s="364"/>
      <c r="AD49" s="95"/>
      <c r="AF49" s="95"/>
    </row>
    <row r="50" spans="1:32" s="41" customFormat="1" ht="27" hidden="1" customHeight="1" x14ac:dyDescent="0.2">
      <c r="A50" s="242"/>
      <c r="B50" s="242"/>
      <c r="C50" s="242"/>
      <c r="D50" s="243" t="s">
        <v>277</v>
      </c>
      <c r="E50" s="222" t="s">
        <v>25</v>
      </c>
      <c r="F50" s="244">
        <v>5700000</v>
      </c>
      <c r="G50" s="225"/>
      <c r="H50" s="220">
        <v>2000000</v>
      </c>
      <c r="I50" s="180">
        <v>1900000</v>
      </c>
      <c r="J50" s="180">
        <v>1800000</v>
      </c>
      <c r="K50" s="183">
        <v>0</v>
      </c>
      <c r="L50" s="245">
        <v>0</v>
      </c>
      <c r="M50" s="245"/>
      <c r="N50" s="245">
        <v>0</v>
      </c>
      <c r="O50" s="93"/>
      <c r="P50" s="93"/>
      <c r="Q50" s="245">
        <v>0</v>
      </c>
      <c r="R50" s="245">
        <v>0</v>
      </c>
      <c r="S50" s="245"/>
      <c r="T50" s="94"/>
      <c r="U50" s="94"/>
      <c r="V50" s="94"/>
      <c r="W50" s="277"/>
      <c r="X50" s="277"/>
      <c r="Y50" s="277"/>
      <c r="Z50" s="248"/>
      <c r="AA50" s="95">
        <v>0</v>
      </c>
      <c r="AB50" s="95">
        <v>0</v>
      </c>
      <c r="AC50" s="364"/>
      <c r="AD50" s="95"/>
      <c r="AF50" s="95"/>
    </row>
    <row r="51" spans="1:32" ht="27" hidden="1" customHeight="1" x14ac:dyDescent="0.2">
      <c r="D51" s="212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F51" s="29"/>
    </row>
    <row r="52" spans="1:32" ht="27" hidden="1" customHeight="1" x14ac:dyDescent="0.2">
      <c r="D52" s="212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F52" s="29"/>
    </row>
    <row r="53" spans="1:32" ht="27" hidden="1" customHeight="1" x14ac:dyDescent="0.2">
      <c r="D53" s="212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F53" s="29"/>
    </row>
    <row r="54" spans="1:32" ht="27" hidden="1" customHeight="1" x14ac:dyDescent="0.2">
      <c r="D54" s="212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F54" s="29"/>
    </row>
    <row r="55" spans="1:32" ht="27" hidden="1" customHeight="1" x14ac:dyDescent="0.2">
      <c r="D55" s="212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F55" s="29"/>
    </row>
    <row r="56" spans="1:32" ht="27" hidden="1" customHeight="1" x14ac:dyDescent="0.2">
      <c r="D56" s="212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F56" s="29"/>
    </row>
    <row r="57" spans="1:32" ht="27" hidden="1" customHeight="1" x14ac:dyDescent="0.2">
      <c r="D57" s="212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F57" s="29"/>
    </row>
    <row r="58" spans="1:32" ht="33.75" customHeight="1" x14ac:dyDescent="0.25"/>
    <row r="59" spans="1:32" ht="26.25" x14ac:dyDescent="0.25">
      <c r="W59" s="250"/>
      <c r="X59" s="250"/>
      <c r="Y59" s="250"/>
    </row>
    <row r="60" spans="1:32" ht="26.25" x14ac:dyDescent="0.25">
      <c r="W60" s="250"/>
      <c r="X60" s="250"/>
      <c r="Y60" s="250"/>
    </row>
    <row r="61" spans="1:32" ht="26.25" x14ac:dyDescent="0.25">
      <c r="W61" s="250"/>
      <c r="X61" s="250"/>
      <c r="Y61" s="250"/>
    </row>
    <row r="62" spans="1:32" ht="26.25" x14ac:dyDescent="0.25">
      <c r="W62" s="250"/>
      <c r="X62" s="250"/>
      <c r="Y62" s="250"/>
    </row>
    <row r="63" spans="1:32" ht="26.25" x14ac:dyDescent="0.25">
      <c r="W63" s="250"/>
      <c r="X63" s="250"/>
      <c r="Y63" s="250"/>
    </row>
    <row r="64" spans="1:32" ht="26.25" x14ac:dyDescent="0.25">
      <c r="W64" s="250"/>
      <c r="X64" s="250"/>
      <c r="Y64" s="250"/>
    </row>
  </sheetData>
  <sheetProtection selectLockedCells="1" selectUnlockedCells="1"/>
  <mergeCells count="22">
    <mergeCell ref="H7:K7"/>
    <mergeCell ref="A7:A9"/>
    <mergeCell ref="D7:D9"/>
    <mergeCell ref="E7:E9"/>
    <mergeCell ref="F7:F9"/>
    <mergeCell ref="G7:G9"/>
    <mergeCell ref="AF7:AF9"/>
    <mergeCell ref="D13:D14"/>
    <mergeCell ref="B7:B9"/>
    <mergeCell ref="C7:C9"/>
    <mergeCell ref="H8:H9"/>
    <mergeCell ref="I8:I9"/>
    <mergeCell ref="J8:J9"/>
    <mergeCell ref="K8:K9"/>
    <mergeCell ref="AC7:AC9"/>
    <mergeCell ref="O7:S8"/>
    <mergeCell ref="T7:Z8"/>
    <mergeCell ref="AA7:AA9"/>
    <mergeCell ref="AB7:AB9"/>
    <mergeCell ref="AD7:AD9"/>
    <mergeCell ref="AE7:AE9"/>
    <mergeCell ref="L7:N8"/>
  </mergeCells>
  <printOptions horizontalCentered="1"/>
  <pageMargins left="3.937007874015748E-2" right="3.937007874015748E-2" top="0.27559055118110237" bottom="0.35433070866141736" header="0.27559055118110237" footer="0.51181102362204722"/>
  <pageSetup paperSize="8" scale="18" firstPageNumber="0" pageOrder="overThenDown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0"/>
  <sheetViews>
    <sheetView zoomScaleNormal="100" workbookViewId="0">
      <selection sqref="A1:E17"/>
    </sheetView>
  </sheetViews>
  <sheetFormatPr defaultRowHeight="15" x14ac:dyDescent="0.2"/>
  <cols>
    <col min="1" max="1" width="25.5703125" style="18" customWidth="1"/>
    <col min="2" max="4" width="16.140625" style="18" bestFit="1" customWidth="1"/>
    <col min="5" max="5" width="17.5703125" style="18" bestFit="1" customWidth="1"/>
    <col min="6" max="6" width="8.7109375" style="18" customWidth="1"/>
    <col min="7" max="7" width="20.7109375" style="18" bestFit="1" customWidth="1"/>
    <col min="8" max="8" width="18.85546875" style="18" bestFit="1" customWidth="1"/>
    <col min="9" max="9" width="20.7109375" style="18" bestFit="1" customWidth="1"/>
    <col min="10" max="10" width="17.5703125" style="18" bestFit="1" customWidth="1"/>
    <col min="11" max="16384" width="9.140625" style="18"/>
  </cols>
  <sheetData>
    <row r="1" spans="1:10" ht="15.75" x14ac:dyDescent="0.25">
      <c r="A1" s="1" t="s">
        <v>498</v>
      </c>
    </row>
    <row r="2" spans="1:10" x14ac:dyDescent="0.2">
      <c r="A2" s="18" t="s">
        <v>35</v>
      </c>
    </row>
    <row r="3" spans="1:10" x14ac:dyDescent="0.2">
      <c r="G3" s="147"/>
    </row>
    <row r="4" spans="1:10" ht="24.75" customHeight="1" x14ac:dyDescent="0.25">
      <c r="A4" s="26" t="s">
        <v>36</v>
      </c>
      <c r="B4" s="410">
        <v>2019</v>
      </c>
      <c r="C4" s="410">
        <v>2020</v>
      </c>
      <c r="D4" s="410">
        <v>2021</v>
      </c>
      <c r="E4" s="410" t="s">
        <v>37</v>
      </c>
      <c r="F4" s="19"/>
      <c r="H4" s="147"/>
      <c r="I4" s="147"/>
    </row>
    <row r="5" spans="1:10" ht="28.5" customHeight="1" x14ac:dyDescent="0.2">
      <c r="A5" s="20" t="s">
        <v>38</v>
      </c>
      <c r="B5" s="21">
        <v>81197314.299999997</v>
      </c>
      <c r="C5" s="21">
        <v>102385135.96500002</v>
      </c>
      <c r="D5" s="21">
        <v>103146300.735</v>
      </c>
      <c r="E5" s="24">
        <f>SUM(B5:D5)</f>
        <v>286728751</v>
      </c>
      <c r="F5" s="22"/>
      <c r="H5" s="147"/>
      <c r="I5" s="147"/>
      <c r="J5" s="147"/>
    </row>
    <row r="6" spans="1:10" ht="24.75" customHeight="1" x14ac:dyDescent="0.2">
      <c r="A6" s="23" t="s">
        <v>39</v>
      </c>
      <c r="B6" s="21">
        <v>7846539</v>
      </c>
      <c r="C6" s="21">
        <v>2709214.7</v>
      </c>
      <c r="D6" s="21">
        <v>0</v>
      </c>
      <c r="E6" s="24">
        <f t="shared" ref="E6:E7" si="0">SUM(B6:D6)</f>
        <v>10555753.699999999</v>
      </c>
      <c r="F6" s="22"/>
      <c r="I6" s="147"/>
      <c r="J6" s="147"/>
    </row>
    <row r="7" spans="1:10" ht="29.25" customHeight="1" x14ac:dyDescent="0.2">
      <c r="A7" s="23" t="s">
        <v>40</v>
      </c>
      <c r="B7" s="21">
        <v>6190024.4299999997</v>
      </c>
      <c r="C7" s="21">
        <v>1000000</v>
      </c>
      <c r="D7" s="21">
        <v>500000</v>
      </c>
      <c r="E7" s="24">
        <f t="shared" si="0"/>
        <v>7690024.4299999997</v>
      </c>
      <c r="F7" s="22"/>
    </row>
    <row r="8" spans="1:10" s="1" customFormat="1" ht="24.95" customHeight="1" thickBot="1" x14ac:dyDescent="0.3">
      <c r="A8" s="415" t="s">
        <v>37</v>
      </c>
      <c r="B8" s="416">
        <f>SUM(B5:B7)</f>
        <v>95233877.729999989</v>
      </c>
      <c r="C8" s="416">
        <f t="shared" ref="C8:D8" si="1">SUM(C5:C7)</f>
        <v>106094350.66500002</v>
      </c>
      <c r="D8" s="416">
        <f t="shared" si="1"/>
        <v>103646300.735</v>
      </c>
      <c r="E8" s="416">
        <v>304974529.13</v>
      </c>
      <c r="F8" s="25"/>
      <c r="G8" s="409"/>
      <c r="H8" s="409"/>
      <c r="I8" s="409"/>
    </row>
    <row r="9" spans="1:10" ht="24.95" customHeight="1" x14ac:dyDescent="0.2">
      <c r="A9" s="417" t="s">
        <v>393</v>
      </c>
      <c r="B9" s="418">
        <v>2019</v>
      </c>
      <c r="C9" s="418">
        <v>2020</v>
      </c>
      <c r="D9" s="418">
        <v>2021</v>
      </c>
      <c r="E9" s="419" t="s">
        <v>37</v>
      </c>
      <c r="F9" s="27"/>
      <c r="G9" s="147"/>
      <c r="H9" s="147"/>
      <c r="I9" s="147"/>
    </row>
    <row r="10" spans="1:10" x14ac:dyDescent="0.2">
      <c r="A10" s="420" t="s">
        <v>41</v>
      </c>
      <c r="B10" s="421">
        <v>0</v>
      </c>
      <c r="C10" s="421">
        <v>0</v>
      </c>
      <c r="D10" s="421">
        <v>0</v>
      </c>
      <c r="E10" s="422">
        <f>SUM(B10:D10)</f>
        <v>0</v>
      </c>
      <c r="F10" s="22"/>
      <c r="G10" s="147"/>
    </row>
    <row r="11" spans="1:10" x14ac:dyDescent="0.2">
      <c r="A11" s="423" t="s">
        <v>42</v>
      </c>
      <c r="B11" s="424">
        <v>54008157.833324008</v>
      </c>
      <c r="C11" s="424">
        <v>39674572.791575134</v>
      </c>
      <c r="D11" s="424">
        <v>44199061.70540686</v>
      </c>
      <c r="E11" s="422">
        <f t="shared" ref="E11:E15" si="2">SUM(B11:D11)</f>
        <v>137881792.33030599</v>
      </c>
      <c r="F11" s="22"/>
      <c r="G11" s="147"/>
      <c r="H11" s="147"/>
      <c r="I11" s="147"/>
      <c r="J11" s="147"/>
    </row>
    <row r="12" spans="1:10" x14ac:dyDescent="0.2">
      <c r="A12" s="423" t="s">
        <v>43</v>
      </c>
      <c r="B12" s="424">
        <v>11758135</v>
      </c>
      <c r="C12" s="424">
        <v>33761301.390364699</v>
      </c>
      <c r="D12" s="424">
        <v>29524034.612337623</v>
      </c>
      <c r="E12" s="422">
        <f t="shared" si="2"/>
        <v>75043471.002702326</v>
      </c>
      <c r="F12" s="22"/>
      <c r="G12" s="147"/>
      <c r="H12" s="147"/>
      <c r="I12" s="147"/>
      <c r="J12" s="147"/>
    </row>
    <row r="13" spans="1:10" x14ac:dyDescent="0.2">
      <c r="A13" s="423" t="s">
        <v>44</v>
      </c>
      <c r="B13" s="424">
        <v>29467584.601465017</v>
      </c>
      <c r="C13" s="424">
        <v>19346447</v>
      </c>
      <c r="D13" s="424">
        <v>16918341</v>
      </c>
      <c r="E13" s="422">
        <f t="shared" si="2"/>
        <v>65732372.601465017</v>
      </c>
      <c r="F13" s="22"/>
      <c r="G13" s="147"/>
      <c r="H13" s="147"/>
      <c r="I13" s="147"/>
      <c r="J13" s="147"/>
    </row>
    <row r="14" spans="1:10" x14ac:dyDescent="0.2">
      <c r="A14" s="423" t="s">
        <v>45</v>
      </c>
      <c r="B14" s="424"/>
      <c r="C14" s="424"/>
      <c r="D14" s="424"/>
      <c r="E14" s="422">
        <f t="shared" si="2"/>
        <v>0</v>
      </c>
      <c r="F14" s="22"/>
      <c r="G14" s="147"/>
      <c r="H14" s="147"/>
      <c r="I14" s="147"/>
      <c r="J14" s="147"/>
    </row>
    <row r="15" spans="1:10" x14ac:dyDescent="0.2">
      <c r="A15" s="423" t="s">
        <v>46</v>
      </c>
      <c r="B15" s="424">
        <v>0</v>
      </c>
      <c r="C15" s="424">
        <v>13312028.992350485</v>
      </c>
      <c r="D15" s="424">
        <v>13004863.611360667</v>
      </c>
      <c r="E15" s="422">
        <f t="shared" si="2"/>
        <v>26316892.603711151</v>
      </c>
      <c r="F15" s="22"/>
      <c r="G15" s="147"/>
      <c r="H15" s="147"/>
      <c r="I15" s="147"/>
      <c r="J15" s="147"/>
    </row>
    <row r="16" spans="1:10" x14ac:dyDescent="0.2">
      <c r="A16" s="423" t="s">
        <v>47</v>
      </c>
      <c r="B16" s="424">
        <v>0</v>
      </c>
      <c r="C16" s="424">
        <v>0</v>
      </c>
      <c r="D16" s="424">
        <v>0</v>
      </c>
      <c r="E16" s="422">
        <v>0</v>
      </c>
      <c r="F16" s="22"/>
      <c r="G16" s="147"/>
      <c r="H16" s="147"/>
      <c r="I16" s="147"/>
      <c r="J16" s="412"/>
    </row>
    <row r="17" spans="1:10" s="1" customFormat="1" ht="24.95" customHeight="1" thickBot="1" x14ac:dyDescent="0.3">
      <c r="A17" s="425" t="s">
        <v>37</v>
      </c>
      <c r="B17" s="426">
        <f>SUM(B10:B16)</f>
        <v>95233877.434789032</v>
      </c>
      <c r="C17" s="426">
        <f t="shared" ref="C17:D17" si="3">SUM(C10:C16)</f>
        <v>106094350.17429033</v>
      </c>
      <c r="D17" s="426">
        <f t="shared" si="3"/>
        <v>103646300.92910515</v>
      </c>
      <c r="E17" s="427">
        <f>SUM(E10:E15)</f>
        <v>304974528.53818446</v>
      </c>
      <c r="F17" s="25"/>
      <c r="G17" s="411"/>
      <c r="H17" s="147"/>
      <c r="I17" s="147"/>
      <c r="J17" s="147"/>
    </row>
    <row r="18" spans="1:10" x14ac:dyDescent="0.2">
      <c r="B18" s="28"/>
      <c r="H18" s="147"/>
      <c r="I18" s="147"/>
      <c r="J18" s="147"/>
    </row>
    <row r="19" spans="1:10" x14ac:dyDescent="0.2">
      <c r="B19" s="413"/>
      <c r="C19" s="413"/>
      <c r="D19" s="413"/>
      <c r="E19" s="413"/>
      <c r="H19" s="147"/>
      <c r="I19" s="147"/>
      <c r="J19" s="147"/>
    </row>
    <row r="20" spans="1:10" x14ac:dyDescent="0.2">
      <c r="H20" s="148"/>
      <c r="I20" s="148"/>
      <c r="J20" s="148"/>
    </row>
  </sheetData>
  <sheetProtection selectLockedCells="1" selectUnlockedCells="1"/>
  <pageMargins left="0.74803149606299213" right="0.74803149606299213" top="0.98425196850393704" bottom="0.98425196850393704" header="0.51181102362204722" footer="0.51181102362204722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18</vt:i4>
      </vt:variant>
    </vt:vector>
  </HeadingPairs>
  <TitlesOfParts>
    <vt:vector size="24" baseType="lpstr">
      <vt:lpstr>RIEPILOGO</vt:lpstr>
      <vt:lpstr>EMPOLI</vt:lpstr>
      <vt:lpstr>FIRENZE</vt:lpstr>
      <vt:lpstr>PISTOIA </vt:lpstr>
      <vt:lpstr>PRATO</vt:lpstr>
      <vt:lpstr>ALL SINTETICO 2019 </vt:lpstr>
      <vt:lpstr>EMPOLI!____xlnm_Print_Titles</vt:lpstr>
      <vt:lpstr>EMPOLI!____xlnm_Print_Titles_0</vt:lpstr>
      <vt:lpstr>EMPOLI!____xlnm_Print_Titles_0_0</vt:lpstr>
      <vt:lpstr>EMPOLI!____xlnm_Print_Titles_0_0_0</vt:lpstr>
      <vt:lpstr>PRATO!___xlnm_Print_Titles</vt:lpstr>
      <vt:lpstr>PRATO!___xlnm_Print_Titles_0</vt:lpstr>
      <vt:lpstr>PRATO!___xlnm_Print_Titles_0_0</vt:lpstr>
      <vt:lpstr>PRATO!___xlnm_Print_Titles_0_0_0</vt:lpstr>
      <vt:lpstr>FIRENZE!__xlnm_Print_Titles</vt:lpstr>
      <vt:lpstr>FIRENZE!__xlnm_Print_Titles_0</vt:lpstr>
      <vt:lpstr>FIRENZE!__xlnm_Print_Titles_0_0</vt:lpstr>
      <vt:lpstr>FIRENZE!__xlnm_Print_Titles_0_0_0</vt:lpstr>
      <vt:lpstr>EMPOLI!Area_stampa</vt:lpstr>
      <vt:lpstr>EMPOLI!Titoli_stampa</vt:lpstr>
      <vt:lpstr>FIRENZE!Titoli_stampa</vt:lpstr>
      <vt:lpstr>'PISTOIA '!Titoli_stampa</vt:lpstr>
      <vt:lpstr>PRATO!Titoli_stampa</vt:lpstr>
      <vt:lpstr>RIEPILOGO!Titoli_stampa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2019-01-24T08:18:48Z</cp:lastPrinted>
  <dcterms:created xsi:type="dcterms:W3CDTF">2018-02-14T10:00:24Z</dcterms:created>
  <dcterms:modified xsi:type="dcterms:W3CDTF">2019-02-28T11:41:12Z</dcterms:modified>
</cp:coreProperties>
</file>